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-smb.comune.milano.local\Direzione\COORDINAMENTO\0 Trasparenza\ANTICORRUZIONE E TRASPARENZA\2026\TRASPARENZA\Art. 30_introiti MENSILE\1. Gennaio\pubblicazione\"/>
    </mc:Choice>
  </mc:AlternateContent>
  <xr:revisionPtr revIDLastSave="0" documentId="13_ncr:1_{3236CC6F-D642-44EA-9600-4878A0B13367}" xr6:coauthVersionLast="47" xr6:coauthVersionMax="47" xr10:uidLastSave="{00000000-0000-0000-0000-000000000000}"/>
  <bookViews>
    <workbookView xWindow="-108" yWindow="-108" windowWidth="23256" windowHeight="12276" xr2:uid="{2C88FE28-B9BE-4B47-8B70-D243F61FD990}"/>
  </bookViews>
  <sheets>
    <sheet name="M1" sheetId="1" r:id="rId1"/>
    <sheet name="M2" sheetId="2" r:id="rId2"/>
    <sheet name="M3" sheetId="3" r:id="rId3"/>
    <sheet name="M4" sheetId="4" r:id="rId4"/>
    <sheet name="M5" sheetId="5" r:id="rId5"/>
    <sheet name="M6" sheetId="6" r:id="rId6"/>
    <sheet name="M7" sheetId="7" r:id="rId7"/>
    <sheet name="M8" sheetId="8" r:id="rId8"/>
    <sheet name="M9" sheetId="9" r:id="rId9"/>
    <sheet name="TOTALI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F17" i="7"/>
  <c r="F51" i="7" s="1"/>
  <c r="F48" i="7"/>
  <c r="D51" i="7"/>
  <c r="E51" i="7"/>
  <c r="D53" i="7"/>
  <c r="E53" i="7"/>
  <c r="F53" i="7"/>
  <c r="D57" i="7"/>
  <c r="E57" i="7"/>
  <c r="F57" i="7"/>
  <c r="D58" i="7"/>
  <c r="E58" i="7"/>
  <c r="F58" i="7"/>
  <c r="D59" i="7"/>
  <c r="E59" i="7"/>
  <c r="F59" i="7"/>
  <c r="E60" i="7"/>
  <c r="D61" i="7"/>
  <c r="E62" i="7"/>
  <c r="F72" i="8"/>
  <c r="E72" i="8"/>
  <c r="D72" i="8"/>
  <c r="F70" i="8"/>
  <c r="E70" i="8"/>
  <c r="D70" i="8"/>
  <c r="F68" i="8"/>
  <c r="E68" i="8"/>
  <c r="D68" i="8"/>
  <c r="F66" i="8"/>
  <c r="E66" i="8"/>
  <c r="F63" i="8"/>
  <c r="E63" i="8"/>
  <c r="F57" i="8"/>
  <c r="E57" i="8"/>
  <c r="E50" i="8"/>
  <c r="E74" i="8" s="1"/>
  <c r="F72" i="7"/>
  <c r="E72" i="7"/>
  <c r="F63" i="7"/>
  <c r="E63" i="7"/>
  <c r="F111" i="6"/>
  <c r="E111" i="6"/>
  <c r="F109" i="6"/>
  <c r="E109" i="6"/>
  <c r="F107" i="6"/>
  <c r="E107" i="6"/>
  <c r="F95" i="6"/>
  <c r="E95" i="6"/>
  <c r="F91" i="6"/>
  <c r="E91" i="6"/>
  <c r="F88" i="6"/>
  <c r="E88" i="6"/>
  <c r="D88" i="6"/>
  <c r="E84" i="6"/>
  <c r="F61" i="6"/>
  <c r="E61" i="6"/>
  <c r="F30" i="4" l="1"/>
  <c r="E30" i="4"/>
  <c r="F76" i="3"/>
  <c r="E76" i="3"/>
  <c r="D76" i="3"/>
  <c r="F74" i="3"/>
  <c r="E74" i="3"/>
  <c r="F72" i="3"/>
  <c r="E72" i="3"/>
  <c r="F70" i="3"/>
  <c r="E70" i="3"/>
  <c r="F68" i="3"/>
  <c r="E68" i="3"/>
  <c r="F66" i="3"/>
  <c r="E66" i="3"/>
  <c r="F64" i="3"/>
  <c r="E64" i="3"/>
  <c r="F60" i="3"/>
  <c r="E60" i="3"/>
  <c r="F55" i="3"/>
  <c r="E55" i="3"/>
  <c r="F82" i="2"/>
  <c r="E82" i="2"/>
  <c r="E80" i="2"/>
  <c r="D80" i="2"/>
  <c r="F78" i="2"/>
  <c r="E78" i="2"/>
  <c r="D78" i="2"/>
  <c r="F71" i="2"/>
  <c r="E71" i="2"/>
  <c r="D71" i="2"/>
  <c r="F65" i="2"/>
  <c r="E65" i="2"/>
  <c r="D65" i="2"/>
  <c r="G69" i="1"/>
  <c r="F69" i="1"/>
  <c r="E69" i="1"/>
  <c r="G67" i="1"/>
  <c r="F67" i="1"/>
  <c r="E67" i="1"/>
  <c r="G65" i="1"/>
  <c r="F65" i="1"/>
  <c r="E65" i="1"/>
  <c r="G63" i="1"/>
  <c r="F63" i="1"/>
  <c r="G56" i="1"/>
  <c r="F56" i="1"/>
  <c r="F30" i="1"/>
  <c r="F53" i="9" l="1"/>
  <c r="E53" i="9"/>
  <c r="D53" i="9"/>
  <c r="F51" i="9"/>
  <c r="E51" i="9"/>
  <c r="D51" i="9"/>
  <c r="F49" i="9"/>
  <c r="E49" i="9"/>
  <c r="D49" i="9"/>
  <c r="F47" i="9"/>
  <c r="E47" i="9"/>
  <c r="D47" i="9"/>
  <c r="F43" i="9"/>
  <c r="E43" i="9"/>
  <c r="D43" i="9"/>
  <c r="F39" i="9"/>
  <c r="E39" i="9"/>
  <c r="D39" i="9"/>
  <c r="F36" i="9"/>
  <c r="E36" i="9"/>
  <c r="D36" i="9"/>
  <c r="F55" i="9" l="1"/>
  <c r="E55" i="9"/>
  <c r="D55" i="9"/>
  <c r="D66" i="8"/>
  <c r="D63" i="8"/>
  <c r="D57" i="8"/>
  <c r="D50" i="8"/>
  <c r="D74" i="8" s="1"/>
  <c r="F49" i="8"/>
  <c r="F48" i="8"/>
  <c r="F47" i="8"/>
  <c r="F46" i="8"/>
  <c r="F45" i="8"/>
  <c r="F44" i="8"/>
  <c r="F43" i="8"/>
  <c r="F42" i="8"/>
  <c r="F41" i="8"/>
  <c r="F40" i="8"/>
  <c r="F37" i="8"/>
  <c r="F36" i="8"/>
  <c r="F35" i="8"/>
  <c r="F34" i="8"/>
  <c r="F24" i="8"/>
  <c r="F23" i="8"/>
  <c r="F22" i="8"/>
  <c r="F21" i="8"/>
  <c r="F20" i="8"/>
  <c r="F18" i="8"/>
  <c r="F16" i="8"/>
  <c r="F15" i="8"/>
  <c r="F14" i="8"/>
  <c r="F13" i="8"/>
  <c r="F12" i="8"/>
  <c r="F50" i="8" s="1"/>
  <c r="F74" i="8" s="1"/>
  <c r="F70" i="7" l="1"/>
  <c r="E70" i="7"/>
  <c r="D70" i="7"/>
  <c r="F68" i="7"/>
  <c r="E68" i="7"/>
  <c r="D68" i="7"/>
  <c r="F66" i="7"/>
  <c r="E66" i="7"/>
  <c r="D66" i="7"/>
  <c r="D72" i="7"/>
  <c r="D63" i="7" l="1"/>
  <c r="D109" i="6"/>
  <c r="D107" i="6"/>
  <c r="D95" i="6"/>
  <c r="E93" i="6"/>
  <c r="E92" i="6"/>
  <c r="D91" i="6"/>
  <c r="F84" i="6"/>
  <c r="D84" i="6"/>
  <c r="D61" i="6"/>
  <c r="D111" i="6" l="1"/>
  <c r="F25" i="5"/>
  <c r="E25" i="5"/>
  <c r="D25" i="5"/>
  <c r="F23" i="5"/>
  <c r="E23" i="5"/>
  <c r="D23" i="5"/>
  <c r="F21" i="5"/>
  <c r="E21" i="5"/>
  <c r="D21" i="5"/>
  <c r="F19" i="5"/>
  <c r="E19" i="5"/>
  <c r="D19" i="5"/>
  <c r="F17" i="5"/>
  <c r="E17" i="5"/>
  <c r="D17" i="5"/>
  <c r="F13" i="5"/>
  <c r="E13" i="5"/>
  <c r="D13" i="5"/>
  <c r="F10" i="5"/>
  <c r="F27" i="5" s="1"/>
  <c r="E10" i="5"/>
  <c r="E27" i="5" s="1"/>
  <c r="D10" i="5"/>
  <c r="D27" i="5" s="1"/>
  <c r="F28" i="4" l="1"/>
  <c r="E28" i="4"/>
  <c r="D28" i="4"/>
  <c r="F26" i="4"/>
  <c r="E26" i="4"/>
  <c r="D26" i="4"/>
  <c r="F24" i="4"/>
  <c r="E24" i="4"/>
  <c r="D24" i="4"/>
  <c r="F22" i="4"/>
  <c r="E22" i="4"/>
  <c r="D22" i="4"/>
  <c r="F20" i="4"/>
  <c r="E20" i="4"/>
  <c r="D20" i="4"/>
  <c r="F16" i="4"/>
  <c r="E16" i="4"/>
  <c r="D16" i="4"/>
  <c r="F13" i="4"/>
  <c r="E13" i="4"/>
  <c r="D13" i="4"/>
  <c r="D30" i="4" l="1"/>
  <c r="D74" i="3"/>
  <c r="D72" i="3"/>
  <c r="D70" i="3"/>
  <c r="D68" i="3"/>
  <c r="D66" i="3"/>
  <c r="D64" i="3"/>
  <c r="D60" i="3"/>
  <c r="D55" i="3"/>
  <c r="F80" i="2" l="1"/>
  <c r="F73" i="2"/>
  <c r="E73" i="2"/>
  <c r="D73" i="2"/>
  <c r="D74" i="2" s="1"/>
  <c r="D75" i="2" s="1"/>
  <c r="F69" i="2"/>
  <c r="E69" i="2"/>
  <c r="D69" i="2"/>
  <c r="F59" i="2"/>
  <c r="E59" i="2"/>
  <c r="D59" i="2"/>
  <c r="E63" i="1"/>
  <c r="E56" i="1"/>
  <c r="G30" i="1"/>
  <c r="E30" i="1"/>
  <c r="D82" i="2" l="1"/>
</calcChain>
</file>

<file path=xl/sharedStrings.xml><?xml version="1.0" encoding="utf-8"?>
<sst xmlns="http://schemas.openxmlformats.org/spreadsheetml/2006/main" count="910" uniqueCount="487">
  <si>
    <t>Comune di Milano</t>
  </si>
  <si>
    <t>DIREZIONE SERVIZI CIVICI E MUNICIPI</t>
  </si>
  <si>
    <t xml:space="preserve">INTROITI PER CONCESSIONI DI LOCALI SCOLASTICI, SPAZI MULTIUSO, IMMOBILI E AREE - PERIODO: GENNAIO  2026 - MUNICIPIO 1 </t>
  </si>
  <si>
    <t xml:space="preserve">MUNICIPIO 1 </t>
  </si>
  <si>
    <t xml:space="preserve"> LOCALI SCOLASTICI E SPAZI MULTIUSO</t>
  </si>
  <si>
    <t>tipologia di procedimento</t>
  </si>
  <si>
    <t>tipologia
immobile/ area
indirizzo</t>
  </si>
  <si>
    <t>totale canoni percepiti a partire da gennaio 2026</t>
  </si>
  <si>
    <t>tariffa oraria pattuita</t>
  </si>
  <si>
    <t>numero totale contratti 
gestiti</t>
  </si>
  <si>
    <t>Note 
(ragioni per cui il canone percepito è superiore al canone annuo pattuito ed aventuali altre annotazioni)</t>
  </si>
  <si>
    <t>Istituto Comprensivo Diaz 
piazza C. Massaia, 2 - palestra 70%</t>
  </si>
  <si>
    <t>Istituto Comprensivo Diaz 
Via Crocefisso, 15 - palestra 70%</t>
  </si>
  <si>
    <t>Istituto Comprensivo Diaz 
Via Crocefisso, 15 - aula</t>
  </si>
  <si>
    <t>Istituto Comprensivo Diaz 
Via Sant'Orsola, 15 - aula</t>
  </si>
  <si>
    <t>Istituto Comprensivo Diaz 
Via Sant'Orsola, 15 - palestra 70%</t>
  </si>
  <si>
    <t>Istituto Comprensivo Cavalieri 
Via Ariberto, 14 - palestra 70%</t>
  </si>
  <si>
    <t>Istituto Comprensivo Cavalieri 
Via Ariberto, 14 - palestra</t>
  </si>
  <si>
    <t>Istituto Comprensivo Cavalieri 
Via Ariberto, 14 - aula 70%</t>
  </si>
  <si>
    <t>Istituto Comprensivo Cavalieri 
Via Ariberto, 14 - aula</t>
  </si>
  <si>
    <t>Istituto Comprensivo Pascoli 
Via Ruffini, 4/6 - aula</t>
  </si>
  <si>
    <t>Istituto Comprensivo Pascoli 
Via Ruffini, 4/6 - palestra 70%</t>
  </si>
  <si>
    <t xml:space="preserve">Istituto Comprensivo Giusti - D'Assisi                                                                                                                                                   Via Giusti, 15 - palestra 70%  </t>
  </si>
  <si>
    <t>Istituto Comprensivo Giusti - D'Assisi                                                                                                                                                   Via Giusti, 15 - aula</t>
  </si>
  <si>
    <t xml:space="preserve">Istituto Comprensivo Giusti - D'Assisi                                                                                                                                                   Via Palermo, 7/9 - palestra 70%  </t>
  </si>
  <si>
    <t xml:space="preserve">Istituto Comprensivo Giusti - D'Assisi                                                                                                                                                   Via Palermo, 7/9 - aula 70%  </t>
  </si>
  <si>
    <t>Istituto Comprensivo Commenda 
Via della Commenda, 22/a - palestra 70%</t>
  </si>
  <si>
    <t>Istituto Comprensivo Commenda 
Via della Commenda, 22/a - aula 70%</t>
  </si>
  <si>
    <t>Istituto Comprensivo Commenda
Via Quadronno, 32 - aula 70%</t>
  </si>
  <si>
    <t>Istituto Comprensivo Commenda
Via Quadronno, 32 - palestra 70%</t>
  </si>
  <si>
    <t>Istituto Comprensivo Commenda 
c.SO DI Porta Romana, 112 - palestra 70%</t>
  </si>
  <si>
    <t xml:space="preserve">Istituto Comprensivo Cuoco - Sassi                                                                                                                                                                                    Via Corridoni, 34/36 - palestra 169 mq. </t>
  </si>
  <si>
    <t>Istituto Comprensivo Cuoco - Sassi                                                                                                                                                                                    Via Corridoni, 34/36 - palestra 169 mq 70%</t>
  </si>
  <si>
    <t>totale</t>
  </si>
  <si>
    <t>concessione in uso spazi multiuso</t>
  </si>
  <si>
    <t>C.A.M. GABELLE
Via San Marco, 4</t>
  </si>
  <si>
    <t>Salone Atrio</t>
  </si>
  <si>
    <t xml:space="preserve">tariffa minima fino a 4 ore per Enti del Terzo Settore + € 0,99 per ogni ora in più </t>
  </si>
  <si>
    <t>Sala Pianoforte</t>
  </si>
  <si>
    <t xml:space="preserve">tariffa minima fino a 4 ore per Enti del Terzo Settore + € 0,87 per ogni ora in più </t>
  </si>
  <si>
    <t xml:space="preserve">tariffa massima fino a 4 ore per altre associazioni e libera utenza + € 2,50 per ogni ora in più </t>
  </si>
  <si>
    <t>Giocoteca</t>
  </si>
  <si>
    <t>Palestra</t>
  </si>
  <si>
    <t xml:space="preserve">tariffa massima fino a 4 ore per altre associazioni e libera utenza + € 3,70 per ogni ora in più </t>
  </si>
  <si>
    <t>C.A.M. SCALDASOLE
Via Scaldadole 3/A</t>
  </si>
  <si>
    <t>Salone</t>
  </si>
  <si>
    <t>Saletta</t>
  </si>
  <si>
    <t>C.A.M. ROMANA/
VIGENTINA
Corso di Porta Vigentina 15/A</t>
  </si>
  <si>
    <t>Sala A</t>
  </si>
  <si>
    <t>Sala B</t>
  </si>
  <si>
    <t xml:space="preserve">tariffa minima fino a 4 ore per Enti del Terzo Settore + € 1,20 per ogni ora in più </t>
  </si>
  <si>
    <t xml:space="preserve">tariffa massima fino a 4 ore per altre associazioni e libera utenza + € 5,00 per ogni ora in più </t>
  </si>
  <si>
    <t>C.A.M. GARIBALDI
Corso Garibaldi, 27</t>
  </si>
  <si>
    <t>Ludoteca</t>
  </si>
  <si>
    <t>Salone Piano Terra</t>
  </si>
  <si>
    <t>Salone 2° piano</t>
  </si>
  <si>
    <t>C.A.M. GARIBALDI                                                                    Corso Garibaldi, 27</t>
  </si>
  <si>
    <t xml:space="preserve">salette </t>
  </si>
  <si>
    <t>IMMOBILI E AREE</t>
  </si>
  <si>
    <t>tipologia
immobile/ area 
indirizzo</t>
  </si>
  <si>
    <t>canone annuo pattuito</t>
  </si>
  <si>
    <t>Note
(ragioni per cui il canone percepito è superiore o inferiore al canone annuo pattuito ed eventuali altre annotazioni)</t>
  </si>
  <si>
    <t>concessione d'uso immobili per progetti di sviluppo di attività culturali ed economiche</t>
  </si>
  <si>
    <t xml:space="preserve"> ATS Casa degli Artisti - Via T. da Cazzaniga/ C.so Garibaldi</t>
  </si>
  <si>
    <t xml:space="preserve">Effettuata rivalutazione annuale ISTAT sul canone annuo pattuito </t>
  </si>
  <si>
    <t>Yoga Sangha - C.so Porta Romana 116/B</t>
  </si>
  <si>
    <t>Effettuata rivalutazione annuale ISTAT sul canone annuo pattuito - rata dicembre 2024 versata a gennaio 2025</t>
  </si>
  <si>
    <t>Cascina Nascosta - Viale Alemagna</t>
  </si>
  <si>
    <t>Effettuata rivalutazione annuale ISTAT sul canone annuo pattuito - nel totale dei canoni percepiti è compresa un'integrazione del canone prevista da addendum al contratto</t>
  </si>
  <si>
    <t>Fabbricato: Via Cazzaniga</t>
  </si>
  <si>
    <t>concessioni in uso di spazi diversi dai precedenti</t>
  </si>
  <si>
    <t>concessioni in comodato d'uso</t>
  </si>
  <si>
    <r>
      <rPr>
        <b/>
        <sz val="12"/>
        <color theme="1"/>
        <rFont val="Aptos Narrow"/>
        <family val="2"/>
        <scheme val="minor"/>
      </rPr>
      <t>TOTALE GENERALE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>importo comprensivo di I.V.A. ai sensi di legge</t>
    </r>
  </si>
  <si>
    <t>*Il documento è firmato digitalmente ai sensi del D. Lgs. 82/2005 s.m.i. e norme collegate e sostituisce il documento cartaceo e la firma autografa.</t>
  </si>
  <si>
    <t>INTROITI PER CONCESSIONI DI LOCALI SCOLASTICI, SPAZI MULTIUSO, IMMOBILI E AREE - PERIODO: GENNAIO 2026</t>
  </si>
  <si>
    <t>MUNICIPIO 2</t>
  </si>
  <si>
    <t>concessioni in uso di locali scolastici (per singolo plesso)</t>
  </si>
  <si>
    <t>PALESTRA GRANDE VIA PONTANO, 43 – C.P.I.A. 5</t>
  </si>
  <si>
    <t>PALESTRA VIA FARA, 32 – I.C. GALVANI</t>
  </si>
  <si>
    <t>PALESTRA VIA GALVANI, 7 – I.C. GALVANI</t>
  </si>
  <si>
    <t>AULA VIA GIACOSA, 46 – I.C. CAPPELLI</t>
  </si>
  <si>
    <t>PADIGLIONE BONGIOVANNI VIA GIACOSA, 46 – I.C. CAPPELLI</t>
  </si>
  <si>
    <t>PADIGLIONE GABELLI VIA GIACOSA, 46 – I.C. CAPPELLI</t>
  </si>
  <si>
    <t>PADIGLIONE GRIOLI VIA GIACOSA, 46 – I.C. CAPPELLI</t>
  </si>
  <si>
    <t>PADIGLIONE TOMMASEO VIA GIACOSA, 46 – I.C. CAPPELLI</t>
  </si>
  <si>
    <t>PADIGLIONE ZADRA VIA GIACOSA, 46 – I.C. CAPPELLI</t>
  </si>
  <si>
    <t>PALESTRA SOLARIUM VIA GIACOSA, 46 – I.C. CAPPELLI</t>
  </si>
  <si>
    <t>AULA VIA RUSSO, 23 – I.C. CAPPELLI</t>
  </si>
  <si>
    <t>PALESTRA VIA RUSSO, 23 – I.C. CAPPELLI</t>
  </si>
  <si>
    <t>AULA VIALE ZARA, 96 – I.C. ARBE-ZARA</t>
  </si>
  <si>
    <t>CORTILE VIALE ZARA, 96 – I.C. ARBE-ZARA</t>
  </si>
  <si>
    <t>PALESTRA VIALE ZARA, 96 – I.C. ARBE-ZARA</t>
  </si>
  <si>
    <t>AULA VIA CAGLIERO, 20 – I.C. FRANCESCHI</t>
  </si>
  <si>
    <t>PALESTRA VIA CAGLIERO, 20 – I.C. FRANCESCHI</t>
  </si>
  <si>
    <t>ATRIO VIA MUZIO, 5 – I.C. FRANCESCHI</t>
  </si>
  <si>
    <t>AUDITORIUM VIA MUZIO, 5 – I.C. FRANCESCHI</t>
  </si>
  <si>
    <t>CORTILE VIA MUZIO, 5 – I.C. FRANCESCHI</t>
  </si>
  <si>
    <t>PALESTRA A VIA MUZIO, 5 – I.C. FRANCESCHI</t>
  </si>
  <si>
    <t>PALESTRA B VIA MUZIO, 5 – I.C. FRANCESCHI</t>
  </si>
  <si>
    <t>AULA 1 VIA FRIGIA, 4 - I.C. CALVINO</t>
  </si>
  <si>
    <t>AULA 2 VIA FRIGIA, 4 - I.C. CALVINO</t>
  </si>
  <si>
    <t>PALESTRA VIA FRIGIA, 4 – I.C. CALVINO</t>
  </si>
  <si>
    <t>ATRIO VIA MATTEI, 12 – I.C. CALVINO</t>
  </si>
  <si>
    <t>PALESTRA VIA MATTEI, 12 – I.C. CALVINO</t>
  </si>
  <si>
    <t>TEATRINO VIA MATTEI, 12 – I.C. CALVINO</t>
  </si>
  <si>
    <t>AULA TEATRO VIA SANT’UGUZZONE, 10 – I.C. CALVINO</t>
  </si>
  <si>
    <t>PALESTRA VIA SANT’UGUZZONE, 10 – I.C. CALVINO</t>
  </si>
  <si>
    <t>PALESTRA VIA ADRIANO, 60 – I.C. PERASSO</t>
  </si>
  <si>
    <t>AULA VIA BOTTEGO, 4 – I.C. PERASSO</t>
  </si>
  <si>
    <t>PALESTRA VIA BOTTEGO, 4 – I.C. PERASSO</t>
  </si>
  <si>
    <t>ATRIO VIA SAN MAMETE, 11 – I.C. PERASSO</t>
  </si>
  <si>
    <t>PALESTRA VIA SAN MAMETE, 11 – I.C. PERASSO</t>
  </si>
  <si>
    <t>PALESTRINA VIA SAN MAMETE, 11 – I.C. PERASSO</t>
  </si>
  <si>
    <t>PALESTRA VIA BOTTELLI, 1 – I.C. LOCATELLI-QUASIMODO</t>
  </si>
  <si>
    <t>PALESTRA VIA DELLA GIUSTIZIA, 6 – I.C. LOCATELLI-QUASIMODO</t>
  </si>
  <si>
    <t>PALESTRA VIA CESALPINO, 38 – I.C. PAOLO E LARISSA PINI</t>
  </si>
  <si>
    <t>PALESTRA VIA CESALPINO, 40 – I.C. PAOLO E LARISSA PINI</t>
  </si>
  <si>
    <t>PALESTRA VIA SANT’ERLEMBARDO, 4 – I.C. PAOLO E LARISSA PINI</t>
  </si>
  <si>
    <t>PALESTRA VIA STEFANARDO DA VIMERCATE, 14 – I.C. PAOLO E LARISSA PINI</t>
  </si>
  <si>
    <t>AULA VIA VENINI, 80 – I.C. GIORGI</t>
  </si>
  <si>
    <t>PALESTRA VIA VENINI, 80 – I.C. GIORGI</t>
  </si>
  <si>
    <t>AULA VIALE BRIANZA, 18 – I.C. GIORGI</t>
  </si>
  <si>
    <t>PALESTRA ALTA VIALE BRIANZA, 18 – I.C. GIORGI</t>
  </si>
  <si>
    <t>PALESTRA BASSA VIALE BRIANZA, 18 – I.C. GIORGI</t>
  </si>
  <si>
    <t>CASCINA TURRO</t>
  </si>
  <si>
    <t>SALA COMMISSIONI</t>
  </si>
  <si>
    <t>SALA ANFITEATRO MARTESANA</t>
  </si>
  <si>
    <t>CDQ PADOVA 118</t>
  </si>
  <si>
    <t>SALA SANT’UGUZZONE</t>
  </si>
  <si>
    <t>Note
(ragioni per cui il canone percepito è superiore al canone annuo pattuito ed aventuali altre annotazioni)</t>
  </si>
  <si>
    <t>concessione in uso particelle ortive</t>
  </si>
  <si>
    <t xml:space="preserve">ORTI Via Nuoro e Via Alghero </t>
  </si>
  <si>
    <t>concessione impianti sportivi</t>
  </si>
  <si>
    <t>struttura monopiano ex edificio scolastico scuola materna/Via Sant'Uguzzone, 8 concessionario ATI casa dei Giochi</t>
  </si>
  <si>
    <t>Sono decurtati dal canone le spese inerenti agli interventi di recupero edilizio ed impiantistico del fabbricato</t>
  </si>
  <si>
    <t>Anfiteatro Martesana/concessionario ETC Ecologia Turismo e Cultura</t>
  </si>
  <si>
    <t>Bar all'interno del Parco Franca Rame concessionario Marco Ramunno</t>
  </si>
  <si>
    <t>Arretrati 4° trimestre 2025</t>
  </si>
  <si>
    <t>Alloggio custodia plesso scolastico via Frigia 4 - Associazione Sportiva Dilettantistica  San Gabriele Basket</t>
  </si>
  <si>
    <t>Milano, data della firma digitale</t>
  </si>
  <si>
    <t>La Responsabile Unità Coordinamento</t>
  </si>
  <si>
    <t>Municipio 2</t>
  </si>
  <si>
    <t>*Dr.ssa Loredana Bellanca</t>
  </si>
  <si>
    <t>MUNICIPIO 3</t>
  </si>
  <si>
    <t>I.C Stoppani plesso primaria Bacone 
via Matteucci 3
Palestra grande</t>
  </si>
  <si>
    <t>I.C Stoppani plesso primaria Bacone 
via Matteucci 3
Palestra piccola</t>
  </si>
  <si>
    <t>I.C Stoppani plesso primaria Bacone 
via Matteucci 3
Aula Cinema</t>
  </si>
  <si>
    <t>I.C Stoppani plesso primaria Bacone 
via Matteucci 3
Aula Tatami</t>
  </si>
  <si>
    <t>I.C Stoppani plesso primaria Stoppani 
via Stoppani 1
Palestra grande</t>
  </si>
  <si>
    <t>I.C Stoppani plesso secondaria Caterina da Siena 
via Monteverdi 6
Palestra grande</t>
  </si>
  <si>
    <t>I.C. Scarpa plesso primaria Scarpa
via Clericetti 22
Palestra</t>
  </si>
  <si>
    <t>I.C. Scarpa plesso primaria Scarpa
via Clericetti 22
Aula</t>
  </si>
  <si>
    <t>I.C. Scarpa plesso primaria Elsa Morante
via Pini 3
Palestra</t>
  </si>
  <si>
    <t>I.C. Scarpa plesso primaria Elsa Morante
via Pini 3
Aula</t>
  </si>
  <si>
    <t>I.C. Scarpa plesso secondaria Cairoli
via Pascal 35
Palestra</t>
  </si>
  <si>
    <t>I.C. Scarpa plesso secondaria Cairoli
via Pascal 35
Aula</t>
  </si>
  <si>
    <t>I.C. Scarpa plesso secondaria Cairoli
via Pascal 35
Aula cinema</t>
  </si>
  <si>
    <t>I.C Guido Galli primaria Nolli Arquati
V.le Romagna 16/18
Palestra superiore</t>
  </si>
  <si>
    <t>I.C Guido Galli primaria Nolli Arquati
V.le Romagna 16/18
Palestra inferiore</t>
  </si>
  <si>
    <t xml:space="preserve">I.C Guido Galli primaria Nolli Arquati
V.le Romagna 16/18
Aula </t>
  </si>
  <si>
    <t>I.C Guido Galli primaria Bonetti
via Tajani 12
Palestra</t>
  </si>
  <si>
    <t>I.C Guido Galli primaria Bonetti
via Tajani 12
Aula</t>
  </si>
  <si>
    <t>I.C Guido Galli primaria Toti
via Cima 15
Palestra</t>
  </si>
  <si>
    <t>I.C Guido Galli primaria Toti
via Cima 15
Aula</t>
  </si>
  <si>
    <t xml:space="preserve">I.C Maniago plesso primaria Munari
via Feltre 68
Palestra </t>
  </si>
  <si>
    <t>I.C Maniago plesso primaria Munari
via Feltre 68
Palestra Multiuso</t>
  </si>
  <si>
    <t>I.C Maniago plesso primaria Munari
via Feltre 68
Aula</t>
  </si>
  <si>
    <t>I.C Maniago plesso primaria Fermi
via Carnia 32
Palestra</t>
  </si>
  <si>
    <t>I.C Maniago plesso primaria Fermi
via Carnia 32
Aula</t>
  </si>
  <si>
    <t>I.C Maniago plesso secondaria Buzzati
via Maniago 30
Palestra grande</t>
  </si>
  <si>
    <t>I.C Maniago plesso secondaria Buzzati
via Maniago 30
Palestra piccola</t>
  </si>
  <si>
    <t>I.C Maniago plesso secondaria Buzzati
via Maniago 30
Aula</t>
  </si>
  <si>
    <t>I.C Pisacane plesso primaria Pisacane
via Pisacane 9
Palestra grande</t>
  </si>
  <si>
    <t>I.C Pisacane plesso primaria Pisacane
via Pisacane 9
Palestra piccola</t>
  </si>
  <si>
    <t>I.C Pisacane plesso primaria Pisacane
via Pisacane 9
Auditorium</t>
  </si>
  <si>
    <t>I.C Pisacane plesso primaria Pisacane
via Pisacane 9
Aula</t>
  </si>
  <si>
    <t>I.C Pisacane plesso secondaria Locatelli Oriani
via Pisacane 13
Palestra</t>
  </si>
  <si>
    <t>I.C Pisacane plesso secondaria Locatelli Oriani
via Pisacane 13
Aula</t>
  </si>
  <si>
    <t>I.C. Galvani plesso primaria M. di Savoia e C. Borromeo
via Casati 6
Palestra</t>
  </si>
  <si>
    <t>I.C. Galvani plesso primaria M. di Savoia e C. Borromeo
via Casati 6
Aula teatro</t>
  </si>
  <si>
    <t>I.C. Galvani plesso primaria M. di Savoia e C. Borromeo
via Casati 6
Aula pisicomotricita</t>
  </si>
  <si>
    <t>I.C. Galvani plesso primaria M. di Savoia e C. Borromeo
via Casati 6
Aula psicomotricità</t>
  </si>
  <si>
    <t>I.C. Quintino di Vona primaria Tito Speri
via Porpora 11
Palestra</t>
  </si>
  <si>
    <t>I.C. Quintino di Vona primaria Tito Speri
via Porpora 11
Aula</t>
  </si>
  <si>
    <t>I.C. Quintino di Vona secondaria
via Sacchini 34
Palestra</t>
  </si>
  <si>
    <t>I.C. Leonardo da Vinci
Piazza Leonardo da Vinvci
Aula</t>
  </si>
  <si>
    <t>I.C. Leonardo da Vinci
Piazza Leonardo da Vinvci
Palestra ovest</t>
  </si>
  <si>
    <t>I.C. Leonardo da Vinci
Piazza Leonardo da Vinvci
Palestra piccola</t>
  </si>
  <si>
    <t xml:space="preserve">Palestra
Via Pini 1
</t>
  </si>
  <si>
    <t>Spazio in carico al Municipio 3 gestito con la stessa procedura dei locali scolastici.
A.S. 2025-2026</t>
  </si>
  <si>
    <t>Via Sansovino, 9
Aula Consiliare</t>
  </si>
  <si>
    <t>Gratuità prevista con Delibera per le istituzioni scolastiche e i gruppi consiliari del Municipio 3.</t>
  </si>
  <si>
    <t>Via Valvassori Peroni, 56
Auditorium</t>
  </si>
  <si>
    <t>Orti ubicati in via Carlo Cazzanga</t>
  </si>
  <si>
    <t xml:space="preserve">Asegnazioni di nuovi orti </t>
  </si>
  <si>
    <t>Orti ubicati in via Canelli Folli</t>
  </si>
  <si>
    <t>I canoni saranno introitati alla scadenza dell'annualità ovvero aprile 2025 aggiornati all'indice ISTAT.</t>
  </si>
  <si>
    <t>Via Tucidide, 10
Centro sportivo Scarioni</t>
  </si>
  <si>
    <t xml:space="preserve">Corrispettivo contrattuale con adeguamento ISTAT riferito all'anno 2025.
Al netto di iva al 22%.
</t>
  </si>
  <si>
    <t>BAR
via Valvassori Peroni</t>
  </si>
  <si>
    <t>Nuovo contratto di concessione iniziato il 01/06/2024 dal 2° trimestre applicato indice ISTAT</t>
  </si>
  <si>
    <t>Milano, 02/02/2026</t>
  </si>
  <si>
    <t>Il/La Responsabile Unità Coordinamento</t>
  </si>
  <si>
    <t>Municipio 3</t>
  </si>
  <si>
    <t>Dr.ssa  Elisabetta Pedratti</t>
  </si>
  <si>
    <t>MUNICIPIO 4</t>
  </si>
  <si>
    <t xml:space="preserve">Laboratorio  Scuola Primaria Viale Mugello </t>
  </si>
  <si>
    <t>Palestra Scuola Secondaria Via Medici del Vascello</t>
  </si>
  <si>
    <t>Aula Pittura Scuola Primaria Via Meleri</t>
  </si>
  <si>
    <t>palestra della Scuola Secondaria  Via Mondolfo</t>
  </si>
  <si>
    <t>Palestra Scuola Secondaria Manara</t>
  </si>
  <si>
    <t>CdQ Mondolfo</t>
  </si>
  <si>
    <t xml:space="preserve">non si tratta di una tariffa oraria, ma di una tariffa relativa ad un blocco di utilizzo di 4h a cui si aggiunge una tariffa oraria per ogni ora di utilizzo oltre  le prime 4 </t>
  </si>
  <si>
    <t>Municipio 4</t>
  </si>
  <si>
    <t>*Dr. Tommaso Innocente</t>
  </si>
  <si>
    <t xml:space="preserve">INTROITI PER CONCESSIONI DI LOCALI SCOLASTICI, SPAZI MULTIUSO, IMMOBILI E AREE - PERIODO: GENNAIO 2026 </t>
  </si>
  <si>
    <t>MUNICIPIO 5</t>
  </si>
  <si>
    <t>Municipio 5</t>
  </si>
  <si>
    <t>*Dott. Giovanni Campana</t>
  </si>
  <si>
    <t xml:space="preserve"> MUNICIPIO 6</t>
  </si>
  <si>
    <t>Scuola Primaria via Anemoni, 8 
Tariffa canone palestra</t>
  </si>
  <si>
    <t>Scuola Primaria via Anemoni, 8
 Tariffa canone aula</t>
  </si>
  <si>
    <t>Scuola Secondaria via Anemoni, 10 tariffa canone palestra</t>
  </si>
  <si>
    <t>Scuola Secondaria via Anemoni, 10 tariffa canone aula</t>
  </si>
  <si>
    <t>Scuola Primaria via dei Narcisi, 2
 Tariffa canone palestra</t>
  </si>
  <si>
    <t>Scuola Primaria via dei Narcisi, 2
 Tariffa canone giardino</t>
  </si>
  <si>
    <t>Scuola Primaria via dei Narcisi, 2
 Tariffa canone aula</t>
  </si>
  <si>
    <t>Scuola Primaria via Pisa 1
 Tariffa canone palestra</t>
  </si>
  <si>
    <t>Scuola Primaria via Pisa 1
 Tariffa canone aula</t>
  </si>
  <si>
    <t>Scuola Primaria via Pisa 1
 Tariffa canone refettorio</t>
  </si>
  <si>
    <t>Scuola Primaria via Pisa 1
 Tariffa canone giardino</t>
  </si>
  <si>
    <t>Scuola Primaria via Bergognone, 2/4 tariffa canone palestra</t>
  </si>
  <si>
    <t>Scuola Primaria via Bergognone, 2/4 tariffa canone aula</t>
  </si>
  <si>
    <t>Scuola Primaria via delle Foppette, 1 tariffa canone palestra</t>
  </si>
  <si>
    <t>Scuola Primaria via delle Foppette, 1 tariffa canone aula</t>
  </si>
  <si>
    <t>Scuola Primaria via delle Foppette, 1 tariffa canone aula magna</t>
  </si>
  <si>
    <t>Scuola Primaria via delle Foppette, 1 tariffa canone giardino</t>
  </si>
  <si>
    <t>Scuola Secondaria via De Nicola, 40 tariffa canone palestra</t>
  </si>
  <si>
    <t>Scuola Secondaria via De Nicola, 40 tariffa canone aula</t>
  </si>
  <si>
    <t>Scuola Primaria via De Nicola, 2
 Tariffa canone palestra</t>
  </si>
  <si>
    <t>Scuola Primaria via De Nicola, 2 
Tariffa canone aula</t>
  </si>
  <si>
    <t>Scuola Primaria via Tosi, 21 
Tariffa canone palestra</t>
  </si>
  <si>
    <t>Scuola Primaria via Tosi, 21 tariffa canone aula</t>
  </si>
  <si>
    <t>Scuola Primaria via Pestalozzi, 13
 Tariffa canone palestra</t>
  </si>
  <si>
    <t>Scuola Primaria via Pestalozzi, 13
 Tariffa canone aula</t>
  </si>
  <si>
    <t>Scuola Secondaria via R. Carriera, 12 tariffa canone palestra</t>
  </si>
  <si>
    <t>Scuola Secondaria via R. Carriera, 12 
Tariffa canone aula</t>
  </si>
  <si>
    <t>Scuola Secondaria via R. Carriera, 12 
Tariffa canone giardino</t>
  </si>
  <si>
    <t>Scuola Primaria via Vespri Siciliani 75 tariffa canone palestra</t>
  </si>
  <si>
    <t>Scuola Primaria via Vespri Siciliani 75 tariffa canone aula</t>
  </si>
  <si>
    <t>Scuola Primaria via Salerno, 3
 Tariffa canone palestra</t>
  </si>
  <si>
    <t>Scuola Primaria via Salerno, 3 
Tariffa canone aula</t>
  </si>
  <si>
    <t>Scuola Primaria via Salerno, 3 
Tariffa canone giardino</t>
  </si>
  <si>
    <t>Scuola Secondaria via Salerno, 1 
Tariffa canone palestra</t>
  </si>
  <si>
    <t>Scuola Secondaria via Salerno, 1 
Tariffa canone aula</t>
  </si>
  <si>
    <t>Scuola Secondaria via San Colombano 8 tariffa canone palestra</t>
  </si>
  <si>
    <t>Scuola Secondaria via San Colombano 8 tariffa canone aula</t>
  </si>
  <si>
    <t>Scuola Secondaria via San Colombano 8 tariffa canone giardino</t>
  </si>
  <si>
    <t>Scuola Primaria via Crivelli, 3 
Tariffa canone palestra</t>
  </si>
  <si>
    <t>Scuola Primaria via Crivelli, 3 
Tariffa canone aula</t>
  </si>
  <si>
    <t>Scuola Secondaria  via Crivelli, 3 
Tariffa canone palestra</t>
  </si>
  <si>
    <t>Scuola Secondaria  via Crivelli, 3
 Tariffa canone aula</t>
  </si>
  <si>
    <t>Scuola Secondaria via Scrosati, 4
 Tariffa canone palestra</t>
  </si>
  <si>
    <t>Scuola Secondaria via Scrosati, 4 
Tariffa canone aula</t>
  </si>
  <si>
    <t>Scuola Primaria via Scrosati, 3 
Tariffa canone palestra</t>
  </si>
  <si>
    <t>Scuola Primaria via Scrosati, 3
 Tariffa canone aula</t>
  </si>
  <si>
    <t>Scuola Primaria via Vigevano, 19
 Tariffa canone palestra</t>
  </si>
  <si>
    <t>Scuola Primaria via Vigevano, 19
 Tariffa canone aula</t>
  </si>
  <si>
    <t>Scuola Secondaria via Zuara, 7
 Tariffa canone palestra</t>
  </si>
  <si>
    <t>Scuola Secondaria via Zuara, 7 
Tariffa canone aula</t>
  </si>
  <si>
    <t>Scuola Primaria via Zuara, 9
 Tariffa canone palestra</t>
  </si>
  <si>
    <t>Scuola Primaria via Zuara, 9 
Tariffa canone aula</t>
  </si>
  <si>
    <t>Scuola Primaria via Zuara, 9
 Tariffa canone giardino</t>
  </si>
  <si>
    <t>ex Fornace tariffa gratuita
Alzaia Naviglio Pavese 16 - piano T</t>
  </si>
  <si>
    <t>ex Fornace tariffa minima
Alzaia Naviglio Pavese 16 - piano T</t>
  </si>
  <si>
    <t>ex Fornace tariffa massima
Alzaia Naviglio Pavese 16 - piano T</t>
  </si>
  <si>
    <t>C.A.M.SAN PAOLINO  tariffa gratuita   via San Paolino  n. 18</t>
  </si>
  <si>
    <t>C.A.M.SAN PAOLINO  tariffa minima  via San Paolino  n. 18</t>
  </si>
  <si>
    <t>C.A.M. SAN PAOLINO tariffa massima via San Paolino n. 18</t>
  </si>
  <si>
    <t>C.A.M. Rudinì tariffa gratuita via Di Rudinì n. 14</t>
  </si>
  <si>
    <t>C.A.M. Rudinì tariffa minima via Di Rudinì n. 14</t>
  </si>
  <si>
    <t>C.A.M. Rudinì tariffa massima via Di Rudinì n. 14</t>
  </si>
  <si>
    <t>SALA CONSILIARE RENZO ORNELLA</t>
  </si>
  <si>
    <t>Seicentro Sala Arianna tariffa gratuita
Via Savona 99</t>
  </si>
  <si>
    <t>Seicentro sala Arianna tariffa minima
Via Savona 99</t>
  </si>
  <si>
    <t>Seicentro sala Arianna tariffa piena
Via Savona 99</t>
  </si>
  <si>
    <t>Seicentro sala Arianna tariffa di mercato
Via Savona 99</t>
  </si>
  <si>
    <t>Seicentro Sala Calliope  tariffa grauita
Via Savona 99</t>
  </si>
  <si>
    <t>Seicentro sala Calliope tariffa minima
Via Savona 99</t>
  </si>
  <si>
    <t>Seicentro sala Calliope tariffa piena
Via Savona 99</t>
  </si>
  <si>
    <t>Seicentro sala Calliope  tariffa di mercato
Via Savona 99</t>
  </si>
  <si>
    <t>Seicentro sala Teseo  tariffa  gratuita
Via Savona 99</t>
  </si>
  <si>
    <t>Seicentro sala Teseo  tariffa  minima
Via Savona 99</t>
  </si>
  <si>
    <t>Seicentro sala Teseo  tariffa  
piena
Via Savona 99</t>
  </si>
  <si>
    <t>Seicentro sala Teseo  tariffa di mercato
Via Savona 99</t>
  </si>
  <si>
    <t>totale canoni percepiti a partire da gennaio 2025</t>
  </si>
  <si>
    <t xml:space="preserve">Orti Barona - via De Finetti/via Danusso </t>
  </si>
  <si>
    <t xml:space="preserve">Orti  Fontanili - via Gozzoli/via Parri </t>
  </si>
  <si>
    <t>via Bari 18</t>
  </si>
  <si>
    <t>concessione scade il 31/7/26</t>
  </si>
  <si>
    <t>via Soderini 41/2</t>
  </si>
  <si>
    <t>via Parenzo 2/1</t>
  </si>
  <si>
    <t>ex casetta custode all'interno dell'ICS G. Capponi - via Tosi 21</t>
  </si>
  <si>
    <t>canone rivalutato per rinnovo concessione dal 14/3/2024 al 13/3/2027</t>
  </si>
  <si>
    <t>Centro Polifunzionale "Angelo Valdameri" TRE CASTELLI, via Martinelli n. 53 - Milano</t>
  </si>
  <si>
    <t>scomputo per iniziative realizzate</t>
  </si>
  <si>
    <t>Spazio Santi - via Santi 8 - Milano</t>
  </si>
  <si>
    <t>scomputo per opere realizzate</t>
  </si>
  <si>
    <t>CENTRO "IPR" (Istituto Pedagogico  della Resistenza)
Via degli Anemoni n. 6 - Milano</t>
  </si>
  <si>
    <t xml:space="preserve">scomputo per iniziative realizzate </t>
  </si>
  <si>
    <t>Casetta Odazio - via Odazio 7 - Milano</t>
  </si>
  <si>
    <t>Edicola Radetzky - Darsena, viale Gorizia - foglio 474/mapp.352 parte-</t>
  </si>
  <si>
    <t>gratuita</t>
  </si>
  <si>
    <t>Spazio Ex Deposito della Biblioteca di via S. Paolino 18- p. terra</t>
  </si>
  <si>
    <t>nuova concessione decorrenza 26/6/2024-25/6/2029</t>
  </si>
  <si>
    <t>La casa delle artiste - Spazio Alda Merini
via Magolfa 32 (foglio 437- mapp.629, 660 e 628)</t>
  </si>
  <si>
    <t>3 strutture all'interno dell'area a verde attrezzata di via Tobagi 4</t>
  </si>
  <si>
    <t xml:space="preserve"> scomputo per iniziative realizzate</t>
  </si>
  <si>
    <t>via Faenza 29</t>
  </si>
  <si>
    <t>Alzaia Naviglio Pavese 16 - 1° piano</t>
  </si>
  <si>
    <t>Milano, 16/02/2026</t>
  </si>
  <si>
    <t>Il Responsabile Unità Coordinamento</t>
  </si>
  <si>
    <t>Municipio 6</t>
  </si>
  <si>
    <t>Dr. Andrea Zelioli</t>
  </si>
  <si>
    <t xml:space="preserve">MUNICIPIO 7 </t>
  </si>
  <si>
    <t>Via Constant 19 - palestra</t>
  </si>
  <si>
    <t>Via Airaghi 42 - palestra</t>
  </si>
  <si>
    <t>Via San Giusto 65 - palestra</t>
  </si>
  <si>
    <t>Via San Giusto 65 - Aula Tatami</t>
  </si>
  <si>
    <t>Via Rasori 19 - palestra</t>
  </si>
  <si>
    <t>Via Rasori 19 - aule</t>
  </si>
  <si>
    <t>Via Rasori 19 - palestrina</t>
  </si>
  <si>
    <t>Via Mauri 10 - palestra</t>
  </si>
  <si>
    <t>Via Mauri 10 - aule</t>
  </si>
  <si>
    <t>Via Colonna 42 - aule</t>
  </si>
  <si>
    <t>Via Colonna 42 - palestra</t>
  </si>
  <si>
    <t>Via Colonna 42 - palestrina</t>
  </si>
  <si>
    <t>Piazza Sicilia 2 - aula</t>
  </si>
  <si>
    <t>Piazza Sicilia 2 - palestra Seprio</t>
  </si>
  <si>
    <t>Piazza Sicilia 2 - cortile Seprio</t>
  </si>
  <si>
    <t>Piazza Sicilia 2 - palestra Sacco/Sard</t>
  </si>
  <si>
    <t>Via Val D'Intelvi 11 - palestra</t>
  </si>
  <si>
    <t>Via Val D'Intelvi 11 - palestrina/teatro</t>
  </si>
  <si>
    <t>Via Milesi 4 - palestra</t>
  </si>
  <si>
    <t>Via Forze Armate 279 - palestra</t>
  </si>
  <si>
    <t>Via Forze Armate 279 - aula</t>
  </si>
  <si>
    <t>Via Valdagno 8 - palestra</t>
  </si>
  <si>
    <t>Via Valdagno 8 - aula</t>
  </si>
  <si>
    <t>Via Viterbo 31 - palestra</t>
  </si>
  <si>
    <t>Via Don Gnocchi 25 - palestra</t>
  </si>
  <si>
    <t>Piazza Axum 5 - palestra</t>
  </si>
  <si>
    <t>Piazza Axum 5 - aule</t>
  </si>
  <si>
    <t>Via Delle Betulle 17 - palestra</t>
  </si>
  <si>
    <t>Via Dei Salici 2 - palestra</t>
  </si>
  <si>
    <t>Via Loria 37 - aula</t>
  </si>
  <si>
    <t>Via Loria 37 - palestra grande</t>
  </si>
  <si>
    <t>Via Loria 37 - palestra piccola</t>
  </si>
  <si>
    <t>Via Forze Armate 65 - aula</t>
  </si>
  <si>
    <t>Via Forze Armate 65 - palestra</t>
  </si>
  <si>
    <t>Via Martinetti 25 - palestra grande</t>
  </si>
  <si>
    <t>Via Martinetti 25 - palestra piccola</t>
  </si>
  <si>
    <t>Via Crimea 22 - palestra</t>
  </si>
  <si>
    <t>Via Montebaldo - palestra</t>
  </si>
  <si>
    <t>Via Montebaldo - aule</t>
  </si>
  <si>
    <t>Via C. Dolci 5 - palestra</t>
  </si>
  <si>
    <t>Sala degli Olivetani 
Via A. Da Baggio 55</t>
  </si>
  <si>
    <t>Parco delle Cave</t>
  </si>
  <si>
    <t>effettuati conguagli su canoni anni precedenti - adeguamento ISTAT+ anno 2026</t>
  </si>
  <si>
    <t>Via Mosca</t>
  </si>
  <si>
    <t>effettuati conguagli su canoni anni precedenti - TOLTI 14 ORTI DA 100MQ CAD.</t>
  </si>
  <si>
    <t>via Don Gervasini</t>
  </si>
  <si>
    <t>effettuati conguagli su canoni anni precedenti - adeguamento ISTAT</t>
  </si>
  <si>
    <t>Parco della Cava di Muggiano</t>
  </si>
  <si>
    <t>via Viterbo-Bentivoglio</t>
  </si>
  <si>
    <t>via Castrovillari 14</t>
  </si>
  <si>
    <t>via Viterbo 4</t>
  </si>
  <si>
    <t>Cascina Linterno
via F.lli Zoia 194</t>
  </si>
  <si>
    <t>Municipio 7</t>
  </si>
  <si>
    <t xml:space="preserve">Dr.ssa  Amore F. A. Scilla </t>
  </si>
  <si>
    <t>DIREZIONE SERVIZI CIVICI E  MUNICIPI</t>
  </si>
  <si>
    <t xml:space="preserve"> MUNICIPIO 8</t>
  </si>
  <si>
    <t>PISCINA Scuola primaria via C. da Castello, 10</t>
  </si>
  <si>
    <t>PALESTRA Scuola primaria via Cilea, 12</t>
  </si>
  <si>
    <t>PALESTRA Via Cittadini, 9</t>
  </si>
  <si>
    <t>AULA via Console Marcello, 9</t>
  </si>
  <si>
    <t>PALESTRA Scuola primaria via Delle Ande, 4</t>
  </si>
  <si>
    <t>PALESTRA Scuola primaria via Gattamelata, 35</t>
  </si>
  <si>
    <t>AULE Scuola primaria via Gattamelata, 35</t>
  </si>
  <si>
    <t>PALESTRA Scuola primaria via Graf, 70</t>
  </si>
  <si>
    <t>PALESTRINA Scuola primaria via Graf, 70</t>
  </si>
  <si>
    <t>ATRIO Scuola primaria via Graf, 70</t>
  </si>
  <si>
    <t>PALESTRA Scuola primaria via Mac Mahon, 100</t>
  </si>
  <si>
    <t>AULE Scuola primaria via Mac Mahon, 100</t>
  </si>
  <si>
    <t>AULE Scuola primaria via Mantegna, 10</t>
  </si>
  <si>
    <t>AULA Musica Scuola primaria via Mantegna, 10</t>
  </si>
  <si>
    <t>PALESTRA Scuola primaria via Mantegna, 10</t>
  </si>
  <si>
    <t>PALESTRA Scuola primaria via Moscati, 1</t>
  </si>
  <si>
    <t>AULA Scuola primaria via Moscati, 1</t>
  </si>
  <si>
    <t>PALESTRA grande via Pareto, 26</t>
  </si>
  <si>
    <t>PALESTRA piccola via Pareto, 26</t>
  </si>
  <si>
    <t>AUDITORIUM via Sapri, 50</t>
  </si>
  <si>
    <t>PALESTRA  via Gallarate, 15</t>
  </si>
  <si>
    <t>AULA via Pareto, 26</t>
  </si>
  <si>
    <t>PALESTRA S.M.Nascente</t>
  </si>
  <si>
    <t>AULA S.M.Nascente</t>
  </si>
  <si>
    <t>PALESTRA via Val Lagarina, 44</t>
  </si>
  <si>
    <t>PALESTRA Scuola primaria via Visconti, 16</t>
  </si>
  <si>
    <t>PALESTRA Scuola primaria via Viscontini, 7</t>
  </si>
  <si>
    <t>PALESTRA Scuola Sec. di 1° grado via Borsa, 26</t>
  </si>
  <si>
    <t>PALESTRINA Scuola Sec. di 1° grado via C. da Castello, 9</t>
  </si>
  <si>
    <t>PALESTRA Scuola Sec. di 1° grado via C. da Castello, 9</t>
  </si>
  <si>
    <t>AULA Scuola Sec. di 1° grado via C. da Castello, 9</t>
  </si>
  <si>
    <t>SPAZIO TEATRO Scuola Sec. di 1° grado via C. da Castello, 9</t>
  </si>
  <si>
    <t>PALESTRA Scuola Sec. di 1° grado via Graf, 74</t>
  </si>
  <si>
    <t>PALESTRA Scuola Sec. di 1° grado via Linneo, 2</t>
  </si>
  <si>
    <t>PALESTRA Scuola Sec. di 1° grado via Ojetti, 13</t>
  </si>
  <si>
    <t>PALESTRA Scuola Sec. di 1° grado via P. Uccello, 1/A</t>
  </si>
  <si>
    <t>PALESTRA Scuola Sec. di 1° grado via Quarenghi, 14</t>
  </si>
  <si>
    <t>AULA ARTISTICA Scuola Sec. di 1° grado via Quarenghi, 14</t>
  </si>
  <si>
    <t>PALESTRA Scuola Primaria via Orsini, 25</t>
  </si>
  <si>
    <t>PALESTRA Scuola Primaria via Lovere, 4</t>
  </si>
  <si>
    <t>PALESTRE Scuola de Rossi, 2</t>
  </si>
  <si>
    <t>AULA Scuola de Rossi, 2</t>
  </si>
  <si>
    <t>Auditorium via Quarenghi, 21</t>
  </si>
  <si>
    <t>Atrio sala consiliare via Quarenghi, 21</t>
  </si>
  <si>
    <t>CDQ Lessona via Lessona, 20</t>
  </si>
  <si>
    <t>CDQ Lampugnano via Lampugnano, 145</t>
  </si>
  <si>
    <t>CDQ Pecetta via della Pecetta, 29</t>
  </si>
  <si>
    <t>CDQ Jacopino via J. Da Tradate, 9</t>
  </si>
  <si>
    <t>Fondazione Perini - via Aldini 72</t>
  </si>
  <si>
    <t>CGIL - Pagoda piazza Gramsci</t>
  </si>
  <si>
    <t>Fondazione Terre des Hommes Italia Onlus - via Appennini 50</t>
  </si>
  <si>
    <t>via Aldini</t>
  </si>
  <si>
    <t>Via Lampugnano</t>
  </si>
  <si>
    <t>Il Direttore Operativo Ambito 2</t>
  </si>
  <si>
    <t>Gabriella della valle</t>
  </si>
  <si>
    <t>Il documento è firmato digitalmente ai sensi del D. Lgs. 82/2005 s.m.i. e norme collegate e sostituisce il documento cartaceo e la firma autografa.</t>
  </si>
  <si>
    <t>MUNICIPIO 9 - Via Guerzoni 38</t>
  </si>
  <si>
    <t>concessioni in uso di locali scolastici 
(per singolo plesso)</t>
  </si>
  <si>
    <t>AULA - I.C. ARBE ZARA
Scuola Primaria "Poerio" - Via Pianell n. 40</t>
  </si>
  <si>
    <t>PALESTRA - I.C. ARBE ZARA
 Scuola Primaria "Poerio" - Via Pianell n. 40</t>
  </si>
  <si>
    <t xml:space="preserve">PALESTRA - I.C. CESARE CANTÚ
Scuola Primaria "Hanna Frank" - Via Dora Baltea n. 16 </t>
  </si>
  <si>
    <t>PALESTRA - I.C. CESARE CANTÚ
Scuola Primaria - Via  Dei Braschi n. 12</t>
  </si>
  <si>
    <t>PALESTRA - I.C. CONFALONIERI
Scuola Primaria - Via dal Verme n. 10</t>
  </si>
  <si>
    <t>PALESTRA - I.C. CONFALONIERI
 Scuola Secondaria di 1° grado "Govone" - Via Pepe n. 40</t>
  </si>
  <si>
    <t>PALESTRA - I.C. CONFALONIERI                                                                                                                                                                                                                                                                                                                                      Scuola Primaria Lambruschini - Via Crespi 1</t>
  </si>
  <si>
    <t>PALESTRA - I.C. DON ORIONE
Scuola Secondaria di 1° grado "Leonardo da Vinci" - Via Sand  n. 32</t>
  </si>
  <si>
    <t>PALESTRA - I.C. DON ORIONE
 Scuola Primaria "Caracciolo" - Via Iseo n. 7</t>
  </si>
  <si>
    <t>AULA PSICOMOTRICITA' - I.C. DON ORIONE
Scuola Primaria "Caracciolo" - Via Iseo n. 7</t>
  </si>
  <si>
    <t xml:space="preserve">PALESTRA - I.C. DON ORIONE 
Scuola Primaria  "Don Orione" - Via Fabriano n. 4 </t>
  </si>
  <si>
    <t xml:space="preserve">PALESTRA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</si>
  <si>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AULA MAGNA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</si>
  <si>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PALESTRA - .C. LOCATELLI/QUASIMODO 
Scuola Secondaria di 1° grado "Tommaseo" - Via Veglia n. 80</t>
  </si>
  <si>
    <t>PALESTRA - I.C. LOCCHI
Scuola Primaria "Duca degli Abruzzi" - Via Cesari n. 38</t>
  </si>
  <si>
    <t xml:space="preserve"> AUDITORIUM TEATRO - I.C. LOCCHI 
Scuola Primaria "Duca degli Abruzzi" - Via Cesari n. 38</t>
  </si>
  <si>
    <t>PALESTRA - I.C. LOCCHI
 Scuola Primaria Via Passerini n.4</t>
  </si>
  <si>
    <t>PALESTRA - I.C. SANDRO PERTINI 
Scuola Secondaria "Falcone e Borsellino" -  Via T. Mann n. 8</t>
  </si>
  <si>
    <t>PALESTRA - I.C. SANDRO PERTINI 
Scuola Primaria "Pertini"   - Via T. Mann n. 8</t>
  </si>
  <si>
    <t>PALESTRA - I.C. SANDRO PERTINI
Scuola Primaria "Pirelli" - Via da Bussero n. 9</t>
  </si>
  <si>
    <t>PALESTRA - I.C. SANDRO PERTINI 
Scuola Secondaria "Verga" - Via Asturie n. 1</t>
  </si>
  <si>
    <t>PALESTRA - I.C. SCIALOIA 
Scuola Primaria "Calvino" - Via Scialoia, 19</t>
  </si>
  <si>
    <t xml:space="preserve"> PALESTRA - I.C. SCIALOIA 
Scuola Secondaria di 1° grado "Buonarroti" - Via Scialoia n. 21</t>
  </si>
  <si>
    <t>PALESTRA - I.C. SORELLE AGAZZI
Scuola Primaria "Rodari"  - Via Gabbro 6</t>
  </si>
  <si>
    <t>PALESTRA - I.C. SORELLE AGAZZI
Scuola Secondaria di 1° grado "GANDHI" Piazza Gasparri n. 6</t>
  </si>
  <si>
    <t>PALESTRA - I.C. SORELLE AGAZZI 
Scuola  Secondaria di I° "Rodari" - Via Gabbro 6/a</t>
  </si>
  <si>
    <t>AULA - I.C. SORELLE AGAZZI 
Scuola Secondaria di I grado "Rodari"- via Gabbro 6/a</t>
  </si>
  <si>
    <t>AULA - I.C. SORELLE AGAZZI 
Scuola Secondaria di I grado "Rodari" - via Gabbro 6/a</t>
  </si>
  <si>
    <t>AUDITORIUM "TERESA SARTI STRADA" - Viale Cà Granda n. 19</t>
  </si>
  <si>
    <t>Cassina Anna  
Via Sant'Arnaldo n. 17</t>
  </si>
  <si>
    <t>Canone singola particella annuale € 44,00</t>
  </si>
  <si>
    <t>Via Cosenz</t>
  </si>
  <si>
    <t>Canone singola particella annuale € 52,00</t>
  </si>
  <si>
    <t>Via Cascina dei Prati</t>
  </si>
  <si>
    <t>Canone  singola particella annuale € 70,00</t>
  </si>
  <si>
    <t>Municipio 9</t>
  </si>
  <si>
    <t>Dr.ssa  Giuseppina Pedata</t>
  </si>
  <si>
    <t>totale tariffe orarie e 
canoni annui pattuiti</t>
  </si>
  <si>
    <r>
      <t xml:space="preserve">TOTALE GENERALE 9 MUNICIPI
</t>
    </r>
    <r>
      <rPr>
        <sz val="14"/>
        <color theme="1"/>
        <rFont val="Aptos Narrow"/>
        <family val="2"/>
        <charset val="1"/>
        <scheme val="minor"/>
      </rPr>
      <t>importo comprensivo di I.V.A. ai sensi di legge</t>
    </r>
  </si>
  <si>
    <t>Municipio 1</t>
  </si>
  <si>
    <t>*Dr. Giuseppe Donnici</t>
  </si>
  <si>
    <t>Milano, 11 febbraio 2026</t>
  </si>
  <si>
    <t>nessuna concessione</t>
  </si>
  <si>
    <t>Milano, 5 febbraio 2026</t>
  </si>
  <si>
    <t>Milano, 3 febbraio 2026</t>
  </si>
  <si>
    <t>Milano, 19 febbraio 2026</t>
  </si>
  <si>
    <t>Gratuita</t>
  </si>
  <si>
    <r>
      <t>totale canoni percepiti da gennaio</t>
    </r>
    <r>
      <rPr>
        <b/>
        <i/>
        <sz val="12"/>
        <rFont val="Calibri"/>
        <family val="2"/>
        <charset val="1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</si>
</sst>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&quot;€&quot;\ #,##0.00"/>
    <numFmt numFmtId="165" formatCode="#,##0.00\ &quot;€&quot;"/>
    <numFmt numFmtId="166" formatCode="_-* #,##0.00\ [$€-410]_-;\-* #,##0.00\ [$€-410]_-;_-* &quot;-&quot;??\ [$€-410]_-;_-@_-"/>
    <numFmt numFmtId="167" formatCode="0;[Red]0"/>
    <numFmt numFmtId="168" formatCode="[$€-2]\ #,##0.00"/>
    <numFmt numFmtId="169" formatCode="&quot;€ &quot;#,##0.00"/>
    <numFmt numFmtId="170" formatCode="[$€-410]\ #,##0.00;[Red]\-[$€-410]\ #,##0.00"/>
    <numFmt numFmtId="171" formatCode="_-* #,##0.00\ [$€-410]_-;\-* #,##0.00\ [$€-410]_-;_-* \-??\ [$€-410]_-;_-@_-"/>
    <numFmt numFmtId="172" formatCode="[$€-2]\ #,##0.00;\-[$€-2]\ #,##0.00"/>
    <numFmt numFmtId="173" formatCode="&quot;€&quot;\ #,##0.00;[Red]&quot;€&quot;\ #,##0.00"/>
    <numFmt numFmtId="174" formatCode="#,##0.00&quot; €&quot;"/>
    <numFmt numFmtId="175" formatCode="#,##0_ ;\-#,##0\ "/>
    <numFmt numFmtId="176" formatCode="#,##0;[Red]#,##0"/>
  </numFmts>
  <fonts count="5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Frutige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  <charset val="1"/>
    </font>
    <font>
      <sz val="14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sz val="8"/>
      <name val="Aptos Narrow"/>
      <family val="2"/>
      <scheme val="minor"/>
    </font>
    <font>
      <b/>
      <sz val="12"/>
      <color rgb="FF000000"/>
      <name val="Calibri"/>
      <family val="2"/>
      <charset val="1"/>
    </font>
    <font>
      <sz val="16"/>
      <color rgb="FF000000"/>
      <name val="Frutiger"/>
      <charset val="1"/>
    </font>
    <font>
      <b/>
      <sz val="11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</font>
    <font>
      <b/>
      <sz val="9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sz val="11"/>
      <name val="Calibri"/>
      <family val="2"/>
    </font>
    <font>
      <b/>
      <sz val="10"/>
      <color rgb="FF000000"/>
      <name val="Calibri"/>
      <family val="2"/>
      <charset val="1"/>
    </font>
    <font>
      <sz val="10"/>
      <color rgb="FF00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Calibri"/>
      <family val="2"/>
    </font>
    <font>
      <sz val="16"/>
      <color rgb="FF000000"/>
      <name val="Frutiger"/>
    </font>
    <font>
      <sz val="9"/>
      <color rgb="FFFF0000"/>
      <name val="Aptos Narrow"/>
      <family val="2"/>
      <scheme val="minor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i/>
      <sz val="12"/>
      <name val="Calibri"/>
      <family val="2"/>
      <charset val="1"/>
    </font>
    <font>
      <sz val="14"/>
      <color theme="1"/>
      <name val="Aptos Narrow"/>
      <family val="2"/>
      <charset val="1"/>
      <scheme val="minor"/>
    </font>
    <font>
      <b/>
      <sz val="14"/>
      <name val="Calibri"/>
      <family val="2"/>
    </font>
    <font>
      <b/>
      <sz val="13"/>
      <color rgb="FF000000"/>
      <name val="Calibri"/>
      <family val="2"/>
      <charset val="1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7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AE7F6"/>
        <bgColor rgb="FFDCE6F2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9" fillId="0" borderId="0" applyFont="0" applyFill="0" applyBorder="0" applyAlignment="0" applyProtection="0"/>
    <xf numFmtId="0" fontId="43" fillId="0" borderId="0"/>
  </cellStyleXfs>
  <cellXfs count="29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1" fillId="0" borderId="5" xfId="0" applyFont="1" applyBorder="1"/>
    <xf numFmtId="0" fontId="0" fillId="0" borderId="1" xfId="0" applyBorder="1" applyAlignment="1">
      <alignment horizontal="center" vertical="center" wrapText="1"/>
    </xf>
    <xf numFmtId="0" fontId="11" fillId="0" borderId="1" xfId="0" applyFont="1" applyBorder="1"/>
    <xf numFmtId="0" fontId="11" fillId="0" borderId="7" xfId="0" applyFont="1" applyBorder="1"/>
    <xf numFmtId="0" fontId="0" fillId="0" borderId="8" xfId="0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8" xfId="0" applyFont="1" applyBorder="1"/>
    <xf numFmtId="0" fontId="12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11" fillId="0" borderId="19" xfId="0" applyFont="1" applyBorder="1"/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vertical="center" wrapText="1"/>
    </xf>
    <xf numFmtId="0" fontId="10" fillId="3" borderId="1" xfId="0" quotePrefix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/>
    <xf numFmtId="0" fontId="2" fillId="0" borderId="0" xfId="0" applyFont="1"/>
    <xf numFmtId="0" fontId="13" fillId="3" borderId="1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" fontId="17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3" borderId="1" xfId="0" applyNumberForma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1" applyFont="1"/>
    <xf numFmtId="166" fontId="0" fillId="0" borderId="0" xfId="0" applyNumberFormat="1"/>
    <xf numFmtId="44" fontId="4" fillId="0" borderId="0" xfId="1" applyFont="1" applyAlignment="1">
      <alignment horizontal="center"/>
    </xf>
    <xf numFmtId="166" fontId="4" fillId="0" borderId="0" xfId="0" applyNumberFormat="1" applyFont="1" applyAlignment="1">
      <alignment horizontal="center"/>
    </xf>
    <xf numFmtId="44" fontId="7" fillId="0" borderId="1" xfId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/>
    <xf numFmtId="165" fontId="7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5" fontId="10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4" fillId="0" borderId="1" xfId="0" quotePrefix="1" applyFont="1" applyBorder="1" applyAlignment="1">
      <alignment vertical="center" wrapText="1"/>
    </xf>
    <xf numFmtId="168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168" fontId="0" fillId="0" borderId="1" xfId="0" applyNumberForma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168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8" fontId="10" fillId="0" borderId="1" xfId="0" quotePrefix="1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/>
    </xf>
    <xf numFmtId="170" fontId="0" fillId="0" borderId="0" xfId="0" applyNumberFormat="1"/>
    <xf numFmtId="171" fontId="23" fillId="0" borderId="0" xfId="0" applyNumberFormat="1" applyFont="1"/>
    <xf numFmtId="0" fontId="33" fillId="0" borderId="1" xfId="0" applyFont="1" applyBorder="1" applyAlignment="1">
      <alignment horizontal="left" vertical="center"/>
    </xf>
    <xf numFmtId="1" fontId="35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7" fillId="6" borderId="1" xfId="0" applyFont="1" applyFill="1" applyBorder="1" applyAlignment="1">
      <alignment vertical="center" wrapText="1"/>
    </xf>
    <xf numFmtId="172" fontId="17" fillId="0" borderId="1" xfId="0" applyNumberFormat="1" applyFont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72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0" fillId="0" borderId="8" xfId="0" applyBorder="1" applyAlignment="1">
      <alignment wrapText="1"/>
    </xf>
    <xf numFmtId="168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7" fontId="37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72" fontId="17" fillId="3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0" fillId="0" borderId="0" xfId="0" applyFont="1"/>
    <xf numFmtId="0" fontId="4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2" fillId="0" borderId="9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41" fillId="0" borderId="1" xfId="0" quotePrefix="1" applyFont="1" applyBorder="1" applyAlignment="1">
      <alignment horizontal="center" vertical="center" wrapText="1"/>
    </xf>
    <xf numFmtId="173" fontId="13" fillId="0" borderId="1" xfId="0" applyNumberFormat="1" applyFont="1" applyBorder="1" applyAlignment="1">
      <alignment horizontal="center" vertical="center" wrapText="1"/>
    </xf>
    <xf numFmtId="174" fontId="20" fillId="0" borderId="1" xfId="0" applyNumberFormat="1" applyFont="1" applyBorder="1" applyAlignment="1">
      <alignment horizontal="center" vertical="center" wrapText="1"/>
    </xf>
    <xf numFmtId="174" fontId="0" fillId="0" borderId="4" xfId="0" applyNumberFormat="1" applyBorder="1" applyAlignment="1">
      <alignment horizontal="center" vertical="center" wrapText="1"/>
    </xf>
    <xf numFmtId="174" fontId="0" fillId="0" borderId="0" xfId="0" applyNumberFormat="1"/>
    <xf numFmtId="0" fontId="10" fillId="3" borderId="1" xfId="0" applyFont="1" applyFill="1" applyBorder="1" applyAlignment="1">
      <alignment horizontal="center" vertical="center" wrapText="1"/>
    </xf>
    <xf numFmtId="174" fontId="10" fillId="3" borderId="1" xfId="0" applyNumberFormat="1" applyFont="1" applyFill="1" applyBorder="1" applyAlignment="1">
      <alignment horizontal="center" vertical="center"/>
    </xf>
    <xf numFmtId="174" fontId="35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174" fontId="0" fillId="3" borderId="1" xfId="0" applyNumberFormat="1" applyFill="1" applyBorder="1" applyAlignment="1">
      <alignment horizontal="center" vertical="center"/>
    </xf>
    <xf numFmtId="174" fontId="20" fillId="3" borderId="1" xfId="0" applyNumberFormat="1" applyFont="1" applyFill="1" applyBorder="1" applyAlignment="1">
      <alignment horizontal="center" vertical="center" wrapText="1"/>
    </xf>
    <xf numFmtId="0" fontId="44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172" fontId="47" fillId="0" borderId="1" xfId="2" applyNumberFormat="1" applyFont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/>
    </xf>
    <xf numFmtId="167" fontId="48" fillId="0" borderId="0" xfId="0" applyNumberFormat="1" applyFont="1" applyAlignment="1">
      <alignment horizontal="right"/>
    </xf>
    <xf numFmtId="0" fontId="48" fillId="0" borderId="0" xfId="0" applyFont="1" applyAlignment="1">
      <alignment horizontal="left" vertical="center" wrapText="1"/>
    </xf>
    <xf numFmtId="168" fontId="0" fillId="3" borderId="1" xfId="0" applyNumberFormat="1" applyFill="1" applyBorder="1" applyAlignment="1">
      <alignment horizontal="center" vertical="center"/>
    </xf>
    <xf numFmtId="168" fontId="0" fillId="3" borderId="4" xfId="0" applyNumberFormat="1" applyFill="1" applyBorder="1" applyAlignment="1">
      <alignment horizontal="center" vertical="center"/>
    </xf>
    <xf numFmtId="168" fontId="0" fillId="3" borderId="8" xfId="0" applyNumberFormat="1" applyFill="1" applyBorder="1" applyAlignment="1">
      <alignment horizontal="center" vertical="center"/>
    </xf>
    <xf numFmtId="168" fontId="10" fillId="3" borderId="4" xfId="0" quotePrefix="1" applyNumberFormat="1" applyFont="1" applyFill="1" applyBorder="1" applyAlignment="1">
      <alignment horizontal="center" vertical="center" wrapText="1"/>
    </xf>
    <xf numFmtId="168" fontId="10" fillId="3" borderId="1" xfId="0" quotePrefix="1" applyNumberFormat="1" applyFont="1" applyFill="1" applyBorder="1" applyAlignment="1">
      <alignment horizontal="center" vertical="center" wrapText="1"/>
    </xf>
    <xf numFmtId="168" fontId="10" fillId="3" borderId="6" xfId="0" quotePrefix="1" applyNumberFormat="1" applyFont="1" applyFill="1" applyBorder="1" applyAlignment="1">
      <alignment horizontal="center" vertical="center" wrapText="1"/>
    </xf>
    <xf numFmtId="168" fontId="10" fillId="3" borderId="8" xfId="0" quotePrefix="1" applyNumberFormat="1" applyFont="1" applyFill="1" applyBorder="1" applyAlignment="1">
      <alignment horizontal="center" vertical="center" wrapText="1"/>
    </xf>
    <xf numFmtId="168" fontId="0" fillId="3" borderId="16" xfId="0" applyNumberFormat="1" applyFill="1" applyBorder="1" applyAlignment="1">
      <alignment horizontal="center" vertical="center"/>
    </xf>
    <xf numFmtId="168" fontId="10" fillId="3" borderId="17" xfId="0" quotePrefix="1" applyNumberFormat="1" applyFont="1" applyFill="1" applyBorder="1" applyAlignment="1">
      <alignment horizontal="center" vertical="center" wrapText="1"/>
    </xf>
    <xf numFmtId="168" fontId="0" fillId="3" borderId="17" xfId="0" applyNumberFormat="1" applyFill="1" applyBorder="1" applyAlignment="1">
      <alignment horizontal="center" vertical="center"/>
    </xf>
    <xf numFmtId="168" fontId="10" fillId="3" borderId="16" xfId="0" quotePrefix="1" applyNumberFormat="1" applyFont="1" applyFill="1" applyBorder="1" applyAlignment="1">
      <alignment horizontal="center" vertical="center" wrapText="1"/>
    </xf>
    <xf numFmtId="168" fontId="13" fillId="3" borderId="1" xfId="0" applyNumberFormat="1" applyFont="1" applyFill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 wrapText="1"/>
    </xf>
    <xf numFmtId="168" fontId="2" fillId="3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68" fontId="2" fillId="3" borderId="1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8" fontId="13" fillId="3" borderId="1" xfId="0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13" fillId="0" borderId="0" xfId="0" applyNumberFormat="1" applyFont="1" applyAlignment="1">
      <alignment horizontal="center" vertical="center" wrapText="1"/>
    </xf>
    <xf numFmtId="168" fontId="13" fillId="3" borderId="0" xfId="0" applyNumberFormat="1" applyFont="1" applyFill="1" applyAlignment="1">
      <alignment horizontal="center" vertical="center" wrapText="1"/>
    </xf>
    <xf numFmtId="3" fontId="13" fillId="3" borderId="0" xfId="0" applyNumberFormat="1" applyFont="1" applyFill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0" fillId="3" borderId="1" xfId="0" quotePrefix="1" applyFont="1" applyFill="1" applyBorder="1" applyAlignment="1">
      <alignment horizontal="center" vertical="center" wrapText="1"/>
    </xf>
    <xf numFmtId="168" fontId="0" fillId="0" borderId="1" xfId="1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/>
    </xf>
    <xf numFmtId="168" fontId="20" fillId="0" borderId="1" xfId="0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/>
    </xf>
    <xf numFmtId="168" fontId="23" fillId="0" borderId="1" xfId="1" applyNumberFormat="1" applyFont="1" applyBorder="1" applyAlignment="1">
      <alignment horizontal="center" vertical="center" wrapText="1"/>
    </xf>
    <xf numFmtId="168" fontId="19" fillId="0" borderId="1" xfId="1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168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49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169" fontId="2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" fontId="23" fillId="0" borderId="1" xfId="0" applyNumberFormat="1" applyFont="1" applyBorder="1" applyAlignment="1">
      <alignment horizontal="center" vertical="center"/>
    </xf>
    <xf numFmtId="168" fontId="23" fillId="0" borderId="1" xfId="0" applyNumberFormat="1" applyFont="1" applyBorder="1" applyAlignment="1">
      <alignment horizontal="center" vertical="center"/>
    </xf>
    <xf numFmtId="168" fontId="20" fillId="0" borderId="1" xfId="0" applyNumberFormat="1" applyFont="1" applyBorder="1" applyAlignment="1" applyProtection="1">
      <alignment horizontal="center" vertical="center" wrapText="1"/>
      <protection locked="0"/>
    </xf>
    <xf numFmtId="1" fontId="3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8" fillId="0" borderId="1" xfId="0" quotePrefix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72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175" fontId="7" fillId="0" borderId="1" xfId="0" applyNumberFormat="1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50" fillId="0" borderId="1" xfId="0" quotePrefix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8" fontId="0" fillId="3" borderId="4" xfId="0" applyNumberFormat="1" applyFill="1" applyBorder="1" applyAlignment="1">
      <alignment horizontal="center" vertical="center"/>
    </xf>
    <xf numFmtId="168" fontId="0" fillId="3" borderId="8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8" fontId="0" fillId="3" borderId="6" xfId="0" applyNumberFormat="1" applyFill="1" applyBorder="1" applyAlignment="1">
      <alignment horizontal="center" vertical="center"/>
    </xf>
    <xf numFmtId="168" fontId="0" fillId="3" borderId="16" xfId="0" applyNumberForma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43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 applyProtection="1">
      <alignment horizontal="left"/>
      <protection locked="0"/>
    </xf>
    <xf numFmtId="0" fontId="3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</cellXfs>
  <cellStyles count="3">
    <cellStyle name="Normale" xfId="0" builtinId="0"/>
    <cellStyle name="Normale 2" xfId="2" xr:uid="{72D49D95-E51A-460D-88A4-250A5EE13BED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7A15-CE50-45AF-B35A-36F9D602C66E}">
  <dimension ref="A1:AT77"/>
  <sheetViews>
    <sheetView tabSelected="1" topLeftCell="A63" zoomScale="80" zoomScaleNormal="80" workbookViewId="0">
      <selection activeCell="G69" sqref="G69"/>
    </sheetView>
  </sheetViews>
  <sheetFormatPr defaultColWidth="9.109375" defaultRowHeight="14.4"/>
  <cols>
    <col min="1" max="1" width="3.44140625" customWidth="1"/>
    <col min="2" max="2" width="38.88671875" customWidth="1"/>
    <col min="3" max="3" width="49.33203125" customWidth="1"/>
    <col min="4" max="4" width="42.88671875" customWidth="1"/>
    <col min="5" max="5" width="15.88671875" customWidth="1"/>
    <col min="6" max="6" width="14.33203125" customWidth="1"/>
    <col min="7" max="7" width="15.33203125" customWidth="1"/>
    <col min="8" max="8" width="72" customWidth="1"/>
    <col min="9" max="9" width="18.109375" customWidth="1"/>
    <col min="10" max="10" width="14.5546875" customWidth="1"/>
    <col min="11" max="11" width="16.44140625" customWidth="1"/>
    <col min="12" max="12" width="13.109375" customWidth="1"/>
  </cols>
  <sheetData>
    <row r="1" spans="2:8" ht="30" customHeight="1">
      <c r="B1" s="1" t="s">
        <v>0</v>
      </c>
    </row>
    <row r="2" spans="2:8" ht="25.5" customHeight="1">
      <c r="B2" s="1" t="s">
        <v>1</v>
      </c>
      <c r="E2" s="2"/>
      <c r="F2" s="2"/>
    </row>
    <row r="3" spans="2:8" ht="12.75" customHeight="1">
      <c r="B3" s="1"/>
      <c r="E3" s="2"/>
      <c r="F3" s="2"/>
    </row>
    <row r="4" spans="2:8" ht="32.25" customHeight="1">
      <c r="B4" s="260" t="s">
        <v>2</v>
      </c>
      <c r="C4" s="260"/>
      <c r="D4" s="260"/>
      <c r="E4" s="260"/>
      <c r="F4" s="260"/>
      <c r="G4" s="260"/>
      <c r="H4" s="260"/>
    </row>
    <row r="5" spans="2:8" ht="31.5" customHeight="1">
      <c r="B5" s="260" t="s">
        <v>3</v>
      </c>
      <c r="C5" s="260"/>
      <c r="D5" s="260"/>
      <c r="E5" s="260"/>
      <c r="F5" s="260"/>
      <c r="G5" s="260"/>
      <c r="H5" s="260"/>
    </row>
    <row r="6" spans="2:8" ht="26.25" customHeight="1">
      <c r="B6" s="261" t="s">
        <v>4</v>
      </c>
      <c r="C6" s="261"/>
      <c r="D6" s="261"/>
      <c r="E6" s="261"/>
      <c r="F6" s="261"/>
      <c r="G6" s="261"/>
      <c r="H6" s="261"/>
    </row>
    <row r="7" spans="2:8" ht="73.5" customHeight="1">
      <c r="B7" s="3" t="s">
        <v>5</v>
      </c>
      <c r="C7" s="262" t="s">
        <v>6</v>
      </c>
      <c r="D7" s="263"/>
      <c r="E7" s="4" t="s">
        <v>7</v>
      </c>
      <c r="F7" s="4" t="s">
        <v>8</v>
      </c>
      <c r="G7" s="4" t="s">
        <v>9</v>
      </c>
      <c r="H7" s="5" t="s">
        <v>10</v>
      </c>
    </row>
    <row r="8" spans="2:8" ht="39" customHeight="1">
      <c r="B8" s="264"/>
      <c r="C8" s="248" t="s">
        <v>11</v>
      </c>
      <c r="D8" s="248"/>
      <c r="E8" s="162">
        <v>0</v>
      </c>
      <c r="F8" s="164">
        <v>2.73</v>
      </c>
      <c r="G8" s="179">
        <v>2</v>
      </c>
      <c r="H8" s="7"/>
    </row>
    <row r="9" spans="2:8" ht="39" customHeight="1">
      <c r="B9" s="265"/>
      <c r="C9" s="248" t="s">
        <v>12</v>
      </c>
      <c r="D9" s="248"/>
      <c r="E9" s="161">
        <v>0</v>
      </c>
      <c r="F9" s="165">
        <v>2.73</v>
      </c>
      <c r="G9" s="81">
        <v>4</v>
      </c>
      <c r="H9" s="9"/>
    </row>
    <row r="10" spans="2:8" ht="39" customHeight="1">
      <c r="B10" s="265"/>
      <c r="C10" s="248" t="s">
        <v>13</v>
      </c>
      <c r="D10" s="248"/>
      <c r="E10" s="161">
        <v>0</v>
      </c>
      <c r="F10" s="165">
        <v>1.87</v>
      </c>
      <c r="G10" s="81">
        <v>4</v>
      </c>
      <c r="H10" s="10"/>
    </row>
    <row r="11" spans="2:8" ht="39" customHeight="1">
      <c r="B11" s="265"/>
      <c r="C11" s="248" t="s">
        <v>14</v>
      </c>
      <c r="D11" s="248"/>
      <c r="E11" s="163">
        <v>108.25</v>
      </c>
      <c r="F11" s="166">
        <v>1.87</v>
      </c>
      <c r="G11" s="180">
        <v>4</v>
      </c>
      <c r="H11" s="10"/>
    </row>
    <row r="12" spans="2:8" ht="39" customHeight="1" thickBot="1">
      <c r="B12" s="265"/>
      <c r="C12" s="248" t="s">
        <v>15</v>
      </c>
      <c r="D12" s="248"/>
      <c r="E12" s="163">
        <v>204.42</v>
      </c>
      <c r="F12" s="165">
        <v>2.73</v>
      </c>
      <c r="G12" s="81">
        <v>5</v>
      </c>
      <c r="H12" s="10"/>
    </row>
    <row r="13" spans="2:8" ht="39" customHeight="1">
      <c r="B13" s="265"/>
      <c r="C13" s="258" t="s">
        <v>16</v>
      </c>
      <c r="D13" s="259"/>
      <c r="E13" s="266">
        <v>622.04999999999995</v>
      </c>
      <c r="F13" s="167">
        <v>2.73</v>
      </c>
      <c r="G13" s="181">
        <v>3</v>
      </c>
      <c r="H13" s="12"/>
    </row>
    <row r="14" spans="2:8" ht="39" customHeight="1">
      <c r="B14" s="265"/>
      <c r="C14" s="258" t="s">
        <v>17</v>
      </c>
      <c r="D14" s="259"/>
      <c r="E14" s="266"/>
      <c r="F14" s="167">
        <v>9.09</v>
      </c>
      <c r="G14" s="181">
        <v>1</v>
      </c>
      <c r="H14" s="13"/>
    </row>
    <row r="15" spans="2:8" ht="39" customHeight="1">
      <c r="B15" s="265"/>
      <c r="C15" s="255" t="s">
        <v>18</v>
      </c>
      <c r="D15" s="256"/>
      <c r="E15" s="266"/>
      <c r="F15" s="165">
        <v>1.87</v>
      </c>
      <c r="G15" s="181">
        <v>1</v>
      </c>
      <c r="H15" s="14"/>
    </row>
    <row r="16" spans="2:8" ht="39" customHeight="1" thickBot="1">
      <c r="B16" s="265"/>
      <c r="C16" s="253" t="s">
        <v>19</v>
      </c>
      <c r="D16" s="254"/>
      <c r="E16" s="267"/>
      <c r="F16" s="169">
        <v>6.24</v>
      </c>
      <c r="G16" s="182">
        <v>1</v>
      </c>
      <c r="H16" s="15"/>
    </row>
    <row r="17" spans="2:46" ht="39" customHeight="1">
      <c r="B17" s="265"/>
      <c r="C17" s="258" t="s">
        <v>20</v>
      </c>
      <c r="D17" s="259"/>
      <c r="E17" s="163">
        <v>236.04</v>
      </c>
      <c r="F17" s="167">
        <v>6.24</v>
      </c>
      <c r="G17" s="181">
        <v>5</v>
      </c>
      <c r="H17" s="13"/>
    </row>
    <row r="18" spans="2:46" ht="39" customHeight="1" thickBot="1">
      <c r="B18" s="265"/>
      <c r="C18" s="253" t="s">
        <v>21</v>
      </c>
      <c r="D18" s="254"/>
      <c r="E18" s="170">
        <v>0</v>
      </c>
      <c r="F18" s="169">
        <v>2.73</v>
      </c>
      <c r="G18" s="183">
        <v>3</v>
      </c>
      <c r="H18" s="15"/>
    </row>
    <row r="19" spans="2:46" ht="39" customHeight="1">
      <c r="B19" s="265"/>
      <c r="C19" s="258" t="s">
        <v>22</v>
      </c>
      <c r="D19" s="259"/>
      <c r="E19" s="163">
        <v>0</v>
      </c>
      <c r="F19" s="167">
        <v>4.7699999999999996</v>
      </c>
      <c r="G19" s="181">
        <v>2</v>
      </c>
      <c r="H19" s="13"/>
    </row>
    <row r="20" spans="2:46" ht="39" customHeight="1" thickBot="1">
      <c r="B20" s="265"/>
      <c r="C20" s="258" t="s">
        <v>23</v>
      </c>
      <c r="D20" s="259"/>
      <c r="E20" s="163">
        <v>0</v>
      </c>
      <c r="F20" s="169">
        <v>1.87</v>
      </c>
      <c r="G20" s="181">
        <v>3</v>
      </c>
      <c r="H20" s="13"/>
    </row>
    <row r="21" spans="2:46" ht="39" customHeight="1">
      <c r="B21" s="265"/>
      <c r="C21" s="255" t="s">
        <v>24</v>
      </c>
      <c r="D21" s="256"/>
      <c r="E21" s="161">
        <v>0</v>
      </c>
      <c r="F21" s="165">
        <v>2.73</v>
      </c>
      <c r="G21" s="120">
        <v>1</v>
      </c>
      <c r="H21" s="14"/>
    </row>
    <row r="22" spans="2:46" ht="39" customHeight="1" thickBot="1">
      <c r="B22" s="265"/>
      <c r="C22" s="253" t="s">
        <v>25</v>
      </c>
      <c r="D22" s="254"/>
      <c r="E22" s="170">
        <v>0</v>
      </c>
      <c r="F22" s="169">
        <v>1.87</v>
      </c>
      <c r="G22" s="183">
        <v>1</v>
      </c>
      <c r="H22" s="15"/>
    </row>
    <row r="23" spans="2:46" s="17" customFormat="1" ht="39" customHeight="1">
      <c r="B23" s="265"/>
      <c r="C23" s="258" t="s">
        <v>26</v>
      </c>
      <c r="D23" s="259"/>
      <c r="E23" s="163">
        <v>0</v>
      </c>
      <c r="F23" s="167">
        <v>2.73</v>
      </c>
      <c r="G23" s="180">
        <v>2</v>
      </c>
      <c r="H23" s="1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2:46" s="17" customFormat="1" ht="39" customHeight="1">
      <c r="B24" s="265"/>
      <c r="C24" s="255" t="s">
        <v>27</v>
      </c>
      <c r="D24" s="256"/>
      <c r="E24" s="161">
        <v>0</v>
      </c>
      <c r="F24" s="165">
        <v>1.87</v>
      </c>
      <c r="G24" s="180">
        <v>1</v>
      </c>
      <c r="H24" s="1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2:46" s="17" customFormat="1" ht="39" customHeight="1">
      <c r="B25" s="265"/>
      <c r="C25" s="248" t="s">
        <v>28</v>
      </c>
      <c r="D25" s="257"/>
      <c r="E25" s="161">
        <v>227.83</v>
      </c>
      <c r="F25" s="165">
        <v>1.87</v>
      </c>
      <c r="G25" s="180">
        <v>3</v>
      </c>
      <c r="H25" s="14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2:46" s="17" customFormat="1" ht="39" customHeight="1">
      <c r="B26" s="265"/>
      <c r="C26" s="248" t="s">
        <v>29</v>
      </c>
      <c r="D26" s="257"/>
      <c r="E26" s="161">
        <v>0</v>
      </c>
      <c r="F26" s="165">
        <v>4.7699999999999996</v>
      </c>
      <c r="G26" s="81">
        <v>3</v>
      </c>
      <c r="H26" s="14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2:46" s="17" customFormat="1" ht="39" customHeight="1" thickBot="1">
      <c r="B27" s="265"/>
      <c r="C27" s="253" t="s">
        <v>30</v>
      </c>
      <c r="D27" s="254"/>
      <c r="E27" s="168">
        <v>560.95000000000005</v>
      </c>
      <c r="F27" s="171">
        <v>4.7699999999999996</v>
      </c>
      <c r="G27" s="184">
        <v>1</v>
      </c>
      <c r="H27" s="19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2:46" s="17" customFormat="1" ht="39" customHeight="1">
      <c r="B28" s="246"/>
      <c r="C28" s="258" t="s">
        <v>31</v>
      </c>
      <c r="D28" s="259"/>
      <c r="E28" s="163">
        <v>435.44</v>
      </c>
      <c r="F28" s="167">
        <v>2.73</v>
      </c>
      <c r="G28" s="180">
        <v>1</v>
      </c>
      <c r="H28" s="13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2:46" s="17" customFormat="1" ht="39" customHeight="1" thickBot="1">
      <c r="B29" s="246"/>
      <c r="C29" s="253" t="s">
        <v>32</v>
      </c>
      <c r="D29" s="254"/>
      <c r="E29" s="170">
        <v>185.94</v>
      </c>
      <c r="F29" s="169">
        <v>2.73</v>
      </c>
      <c r="G29" s="185">
        <v>6</v>
      </c>
      <c r="H29" s="15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2:46" ht="30" customHeight="1">
      <c r="B30" s="20" t="s">
        <v>33</v>
      </c>
      <c r="C30" s="21"/>
      <c r="D30" s="21"/>
      <c r="E30" s="172">
        <f>SUM(E8:E29)</f>
        <v>2580.92</v>
      </c>
      <c r="F30" s="172">
        <f>SUM(F8:F29)</f>
        <v>73.539999999999978</v>
      </c>
      <c r="G30" s="186">
        <f>SUM(G8:G29)</f>
        <v>57</v>
      </c>
      <c r="H30" s="22"/>
    </row>
    <row r="31" spans="2:46" ht="28.5" customHeight="1">
      <c r="B31" s="245" t="s">
        <v>34</v>
      </c>
      <c r="C31" s="245" t="s">
        <v>35</v>
      </c>
      <c r="D31" s="248" t="s">
        <v>36</v>
      </c>
      <c r="E31" s="252">
        <v>0</v>
      </c>
      <c r="F31" s="173">
        <v>5</v>
      </c>
      <c r="G31" s="251">
        <v>0</v>
      </c>
      <c r="H31" s="195" t="s">
        <v>481</v>
      </c>
    </row>
    <row r="32" spans="2:46" ht="28.5" customHeight="1">
      <c r="B32" s="246"/>
      <c r="C32" s="246"/>
      <c r="D32" s="248"/>
      <c r="E32" s="252"/>
      <c r="F32" s="173">
        <v>25</v>
      </c>
      <c r="G32" s="251"/>
      <c r="H32" s="195" t="s">
        <v>481</v>
      </c>
      <c r="I32" s="24"/>
      <c r="J32" s="24"/>
      <c r="K32" s="24"/>
    </row>
    <row r="33" spans="2:11" ht="28.5" customHeight="1">
      <c r="B33" s="246"/>
      <c r="C33" s="246"/>
      <c r="D33" s="248" t="s">
        <v>38</v>
      </c>
      <c r="E33" s="252">
        <v>0</v>
      </c>
      <c r="F33" s="173">
        <v>3.7</v>
      </c>
      <c r="G33" s="251">
        <v>0</v>
      </c>
      <c r="H33" s="195" t="s">
        <v>481</v>
      </c>
      <c r="I33" s="24"/>
      <c r="J33" s="24"/>
      <c r="K33" s="24"/>
    </row>
    <row r="34" spans="2:11" ht="28.5" customHeight="1">
      <c r="B34" s="246"/>
      <c r="C34" s="246"/>
      <c r="D34" s="248"/>
      <c r="E34" s="252"/>
      <c r="F34" s="173">
        <v>18.5</v>
      </c>
      <c r="G34" s="251"/>
      <c r="H34" s="195" t="s">
        <v>481</v>
      </c>
      <c r="I34" s="24"/>
      <c r="J34" s="24"/>
      <c r="K34" s="24"/>
    </row>
    <row r="35" spans="2:11" ht="28.5" customHeight="1">
      <c r="B35" s="246"/>
      <c r="C35" s="246"/>
      <c r="D35" s="248" t="s">
        <v>41</v>
      </c>
      <c r="E35" s="252">
        <v>0</v>
      </c>
      <c r="F35" s="173">
        <v>3.7</v>
      </c>
      <c r="G35" s="251">
        <v>0</v>
      </c>
      <c r="H35" s="195" t="s">
        <v>481</v>
      </c>
      <c r="I35" s="24"/>
      <c r="J35" s="24"/>
      <c r="K35" s="24"/>
    </row>
    <row r="36" spans="2:11" ht="28.5" customHeight="1">
      <c r="B36" s="246"/>
      <c r="C36" s="246"/>
      <c r="D36" s="248"/>
      <c r="E36" s="252"/>
      <c r="F36" s="173">
        <v>18.5</v>
      </c>
      <c r="G36" s="251"/>
      <c r="H36" s="195" t="s">
        <v>481</v>
      </c>
      <c r="I36" s="24"/>
      <c r="J36" s="24"/>
      <c r="K36" s="24"/>
    </row>
    <row r="37" spans="2:11" ht="28.5" customHeight="1">
      <c r="B37" s="246"/>
      <c r="C37" s="246"/>
      <c r="D37" s="248" t="s">
        <v>42</v>
      </c>
      <c r="E37" s="252">
        <v>0</v>
      </c>
      <c r="F37" s="173">
        <v>5</v>
      </c>
      <c r="G37" s="251">
        <v>0</v>
      </c>
      <c r="H37" s="195" t="s">
        <v>481</v>
      </c>
      <c r="I37" s="24"/>
      <c r="J37" s="24"/>
      <c r="K37" s="24"/>
    </row>
    <row r="38" spans="2:11" ht="28.5" customHeight="1">
      <c r="B38" s="246"/>
      <c r="C38" s="247"/>
      <c r="D38" s="248"/>
      <c r="E38" s="252"/>
      <c r="F38" s="173">
        <v>25</v>
      </c>
      <c r="G38" s="251"/>
      <c r="H38" s="195" t="s">
        <v>481</v>
      </c>
      <c r="I38" s="24"/>
      <c r="J38" s="24"/>
      <c r="K38" s="24"/>
    </row>
    <row r="39" spans="2:11" ht="28.5" customHeight="1">
      <c r="B39" s="246"/>
      <c r="C39" s="245" t="s">
        <v>44</v>
      </c>
      <c r="D39" s="248" t="s">
        <v>45</v>
      </c>
      <c r="E39" s="249">
        <v>53.7</v>
      </c>
      <c r="F39" s="173">
        <v>5</v>
      </c>
      <c r="G39" s="237">
        <v>2</v>
      </c>
      <c r="H39" s="23" t="s">
        <v>37</v>
      </c>
      <c r="I39" s="24"/>
      <c r="J39" s="24"/>
      <c r="K39" s="24"/>
    </row>
    <row r="40" spans="2:11" ht="28.5" customHeight="1">
      <c r="B40" s="246"/>
      <c r="C40" s="246"/>
      <c r="D40" s="248"/>
      <c r="E40" s="250"/>
      <c r="F40" s="173">
        <v>4</v>
      </c>
      <c r="G40" s="238"/>
      <c r="H40" s="23" t="s">
        <v>43</v>
      </c>
      <c r="I40" s="24"/>
      <c r="J40" s="24"/>
      <c r="K40" s="24"/>
    </row>
    <row r="41" spans="2:11" ht="28.5" customHeight="1">
      <c r="B41" s="246"/>
      <c r="C41" s="246"/>
      <c r="D41" s="248" t="s">
        <v>46</v>
      </c>
      <c r="E41" s="249">
        <v>0</v>
      </c>
      <c r="F41" s="173">
        <v>3.7</v>
      </c>
      <c r="G41" s="237">
        <v>0</v>
      </c>
      <c r="H41" s="195" t="s">
        <v>481</v>
      </c>
      <c r="I41" s="24"/>
      <c r="J41" s="24"/>
      <c r="K41" s="24"/>
    </row>
    <row r="42" spans="2:11" ht="28.5" customHeight="1">
      <c r="B42" s="246"/>
      <c r="C42" s="247"/>
      <c r="D42" s="248"/>
      <c r="E42" s="250"/>
      <c r="F42" s="173">
        <v>18.5</v>
      </c>
      <c r="G42" s="238"/>
      <c r="H42" s="195" t="s">
        <v>481</v>
      </c>
      <c r="I42" s="24"/>
      <c r="J42" s="24"/>
      <c r="K42" s="24"/>
    </row>
    <row r="43" spans="2:11" ht="28.5" customHeight="1">
      <c r="B43" s="246"/>
      <c r="C43" s="245" t="s">
        <v>47</v>
      </c>
      <c r="D43" s="248" t="s">
        <v>48</v>
      </c>
      <c r="E43" s="249">
        <v>0</v>
      </c>
      <c r="F43" s="173">
        <v>3.7</v>
      </c>
      <c r="G43" s="237">
        <v>0</v>
      </c>
      <c r="H43" s="195" t="s">
        <v>481</v>
      </c>
      <c r="I43" s="24"/>
      <c r="J43" s="24"/>
      <c r="K43" s="24"/>
    </row>
    <row r="44" spans="2:11" ht="28.5" customHeight="1">
      <c r="B44" s="246"/>
      <c r="C44" s="246"/>
      <c r="D44" s="248"/>
      <c r="E44" s="250"/>
      <c r="F44" s="173">
        <v>18.5</v>
      </c>
      <c r="G44" s="238"/>
      <c r="H44" s="195" t="s">
        <v>481</v>
      </c>
      <c r="I44" s="24"/>
      <c r="J44" s="24"/>
      <c r="K44" s="24"/>
    </row>
    <row r="45" spans="2:11" ht="28.5" customHeight="1">
      <c r="B45" s="246"/>
      <c r="C45" s="246"/>
      <c r="D45" s="248" t="s">
        <v>49</v>
      </c>
      <c r="E45" s="249">
        <v>0</v>
      </c>
      <c r="F45" s="173">
        <v>3.7</v>
      </c>
      <c r="G45" s="237">
        <v>0</v>
      </c>
      <c r="H45" s="195" t="s">
        <v>481</v>
      </c>
      <c r="I45" s="24"/>
      <c r="J45" s="24"/>
      <c r="K45" s="24"/>
    </row>
    <row r="46" spans="2:11" ht="28.5" customHeight="1">
      <c r="B46" s="246"/>
      <c r="C46" s="246"/>
      <c r="D46" s="248"/>
      <c r="E46" s="250"/>
      <c r="F46" s="173">
        <v>18.5</v>
      </c>
      <c r="G46" s="238"/>
      <c r="H46" s="195" t="s">
        <v>481</v>
      </c>
      <c r="I46" s="24"/>
      <c r="J46" s="24"/>
      <c r="K46" s="24"/>
    </row>
    <row r="47" spans="2:11" ht="28.5" customHeight="1">
      <c r="B47" s="246"/>
      <c r="C47" s="246"/>
      <c r="D47" s="248" t="s">
        <v>45</v>
      </c>
      <c r="E47" s="249">
        <v>0</v>
      </c>
      <c r="F47" s="173">
        <v>6.2</v>
      </c>
      <c r="G47" s="237">
        <v>0</v>
      </c>
      <c r="H47" s="195" t="s">
        <v>481</v>
      </c>
      <c r="I47" s="24"/>
      <c r="J47" s="24"/>
      <c r="K47" s="24"/>
    </row>
    <row r="48" spans="2:11" ht="28.5" customHeight="1">
      <c r="B48" s="246"/>
      <c r="C48" s="247"/>
      <c r="D48" s="248"/>
      <c r="E48" s="250"/>
      <c r="F48" s="173">
        <v>37</v>
      </c>
      <c r="G48" s="238"/>
      <c r="H48" s="195" t="s">
        <v>481</v>
      </c>
      <c r="I48" s="24"/>
      <c r="J48" s="24"/>
      <c r="K48" s="24"/>
    </row>
    <row r="49" spans="1:11" ht="28.5" customHeight="1">
      <c r="B49" s="246"/>
      <c r="C49" s="245" t="s">
        <v>52</v>
      </c>
      <c r="D49" s="248" t="s">
        <v>53</v>
      </c>
      <c r="E49" s="249">
        <v>18.5</v>
      </c>
      <c r="F49" s="173">
        <v>3.7</v>
      </c>
      <c r="G49" s="237">
        <v>1</v>
      </c>
      <c r="H49" s="23" t="s">
        <v>39</v>
      </c>
      <c r="I49" s="24"/>
      <c r="J49" s="24"/>
      <c r="K49" s="24"/>
    </row>
    <row r="50" spans="1:11" ht="28.5" customHeight="1">
      <c r="B50" s="246"/>
      <c r="C50" s="246"/>
      <c r="D50" s="248"/>
      <c r="E50" s="250"/>
      <c r="F50" s="173">
        <v>18.5</v>
      </c>
      <c r="G50" s="238"/>
      <c r="H50" s="23" t="s">
        <v>40</v>
      </c>
      <c r="I50" s="24"/>
      <c r="J50" s="24"/>
      <c r="K50" s="24"/>
    </row>
    <row r="51" spans="1:11" ht="28.5" customHeight="1">
      <c r="B51" s="246"/>
      <c r="C51" s="246"/>
      <c r="D51" s="248" t="s">
        <v>54</v>
      </c>
      <c r="E51" s="249">
        <v>259</v>
      </c>
      <c r="F51" s="173">
        <v>6.2</v>
      </c>
      <c r="G51" s="237">
        <v>7</v>
      </c>
      <c r="H51" s="23" t="s">
        <v>50</v>
      </c>
      <c r="I51" s="24"/>
      <c r="J51" s="24"/>
      <c r="K51" s="24"/>
    </row>
    <row r="52" spans="1:11" ht="28.5" customHeight="1">
      <c r="B52" s="246"/>
      <c r="C52" s="246"/>
      <c r="D52" s="248"/>
      <c r="E52" s="250"/>
      <c r="F52" s="173">
        <v>37</v>
      </c>
      <c r="G52" s="238"/>
      <c r="H52" s="23" t="s">
        <v>51</v>
      </c>
      <c r="I52" s="24"/>
      <c r="J52" s="24"/>
      <c r="K52" s="24"/>
    </row>
    <row r="53" spans="1:11" ht="28.5" customHeight="1">
      <c r="B53" s="246"/>
      <c r="C53" s="246"/>
      <c r="D53" s="248" t="s">
        <v>55</v>
      </c>
      <c r="E53" s="249">
        <v>0</v>
      </c>
      <c r="F53" s="173">
        <v>3.7</v>
      </c>
      <c r="G53" s="237">
        <v>0</v>
      </c>
      <c r="H53" s="195" t="s">
        <v>481</v>
      </c>
      <c r="I53" s="24"/>
      <c r="J53" s="24"/>
      <c r="K53" s="24"/>
    </row>
    <row r="54" spans="1:11" ht="28.5" customHeight="1">
      <c r="B54" s="247"/>
      <c r="C54" s="247"/>
      <c r="D54" s="248"/>
      <c r="E54" s="250"/>
      <c r="F54" s="173">
        <v>18.5</v>
      </c>
      <c r="G54" s="238"/>
      <c r="H54" s="195" t="s">
        <v>481</v>
      </c>
      <c r="I54" s="24"/>
      <c r="J54" s="24"/>
      <c r="K54" s="24"/>
    </row>
    <row r="55" spans="1:11" ht="48" customHeight="1">
      <c r="B55" s="11"/>
      <c r="C55" s="11" t="s">
        <v>56</v>
      </c>
      <c r="D55" s="6" t="s">
        <v>57</v>
      </c>
      <c r="E55" s="163">
        <v>0</v>
      </c>
      <c r="F55" s="173">
        <v>3.7</v>
      </c>
      <c r="G55" s="189">
        <v>0</v>
      </c>
      <c r="H55" s="195" t="s">
        <v>481</v>
      </c>
      <c r="I55" s="24"/>
      <c r="J55" s="24"/>
      <c r="K55" s="24"/>
    </row>
    <row r="56" spans="1:11" ht="25.5" customHeight="1">
      <c r="B56" s="25" t="s">
        <v>33</v>
      </c>
      <c r="C56" s="25"/>
      <c r="D56" s="25"/>
      <c r="E56" s="174">
        <f>SUM(E31:E54)</f>
        <v>331.2</v>
      </c>
      <c r="F56" s="174">
        <f>SUM(F31:F54)</f>
        <v>310.79999999999995</v>
      </c>
      <c r="G56" s="187">
        <f>SUM(G31:G54)</f>
        <v>10</v>
      </c>
      <c r="H56" s="26"/>
      <c r="I56" s="24"/>
      <c r="J56" s="24"/>
      <c r="K56" s="24"/>
    </row>
    <row r="57" spans="1:11" ht="31.5" customHeight="1">
      <c r="B57" s="239" t="s">
        <v>58</v>
      </c>
      <c r="C57" s="240"/>
      <c r="D57" s="240"/>
      <c r="E57" s="240"/>
      <c r="F57" s="240"/>
      <c r="G57" s="240"/>
      <c r="H57" s="241"/>
    </row>
    <row r="58" spans="1:11" ht="53.25" customHeight="1">
      <c r="A58" s="27"/>
      <c r="B58" s="4" t="s">
        <v>5</v>
      </c>
      <c r="C58" s="4" t="s">
        <v>59</v>
      </c>
      <c r="D58" s="4"/>
      <c r="E58" s="4" t="s">
        <v>7</v>
      </c>
      <c r="F58" s="4" t="s">
        <v>60</v>
      </c>
      <c r="G58" s="4" t="s">
        <v>9</v>
      </c>
      <c r="H58" s="5" t="s">
        <v>61</v>
      </c>
    </row>
    <row r="59" spans="1:11" ht="28.8">
      <c r="B59" s="28" t="s">
        <v>62</v>
      </c>
      <c r="C59" s="29" t="s">
        <v>63</v>
      </c>
      <c r="D59" s="29"/>
      <c r="E59" s="173">
        <v>0</v>
      </c>
      <c r="F59" s="74">
        <v>64220.34</v>
      </c>
      <c r="G59" s="31">
        <v>1</v>
      </c>
      <c r="H59" s="32" t="s">
        <v>64</v>
      </c>
      <c r="I59" s="33"/>
    </row>
    <row r="60" spans="1:11" s="17" customFormat="1" ht="28.8">
      <c r="B60" s="34"/>
      <c r="C60" s="35" t="s">
        <v>65</v>
      </c>
      <c r="D60" s="35"/>
      <c r="E60" s="173">
        <v>0</v>
      </c>
      <c r="F60" s="173">
        <v>5903.94</v>
      </c>
      <c r="G60" s="36">
        <v>1</v>
      </c>
      <c r="H60" s="37" t="s">
        <v>66</v>
      </c>
    </row>
    <row r="61" spans="1:11" ht="28.8">
      <c r="B61" s="28"/>
      <c r="C61" s="29" t="s">
        <v>67</v>
      </c>
      <c r="D61" s="29"/>
      <c r="E61" s="173">
        <v>0</v>
      </c>
      <c r="F61" s="173">
        <v>17021.650000000001</v>
      </c>
      <c r="G61" s="38">
        <v>1</v>
      </c>
      <c r="H61" s="37" t="s">
        <v>68</v>
      </c>
    </row>
    <row r="62" spans="1:11">
      <c r="B62" s="28"/>
      <c r="C62" s="11" t="s">
        <v>69</v>
      </c>
      <c r="D62" s="29"/>
      <c r="E62" s="173">
        <v>0</v>
      </c>
      <c r="F62" s="173">
        <v>28124.400000000001</v>
      </c>
      <c r="G62" s="38">
        <v>1</v>
      </c>
      <c r="H62" s="37"/>
    </row>
    <row r="63" spans="1:11" ht="29.25" customHeight="1">
      <c r="B63" s="39" t="s">
        <v>33</v>
      </c>
      <c r="C63" s="40"/>
      <c r="D63" s="40"/>
      <c r="E63" s="176">
        <f>SUM(E59:E62)</f>
        <v>0</v>
      </c>
      <c r="F63" s="176">
        <f>SUM(F59:F62)</f>
        <v>115270.32999999999</v>
      </c>
      <c r="G63" s="194">
        <f>SUM(G59:G62)</f>
        <v>4</v>
      </c>
      <c r="H63" s="32"/>
    </row>
    <row r="64" spans="1:11" ht="27" customHeight="1">
      <c r="B64" s="28" t="s">
        <v>70</v>
      </c>
      <c r="C64" s="40"/>
      <c r="D64" s="40"/>
      <c r="E64" s="177">
        <v>0</v>
      </c>
      <c r="F64" s="177">
        <v>0</v>
      </c>
      <c r="G64" s="175">
        <v>0</v>
      </c>
      <c r="H64" s="195" t="s">
        <v>481</v>
      </c>
    </row>
    <row r="65" spans="2:8" ht="16.5" customHeight="1">
      <c r="B65" s="39" t="s">
        <v>33</v>
      </c>
      <c r="C65" s="40"/>
      <c r="D65" s="40"/>
      <c r="E65" s="176">
        <f>SUM(E64:E64)</f>
        <v>0</v>
      </c>
      <c r="F65" s="176">
        <f>SUM(F64:F64)</f>
        <v>0</v>
      </c>
      <c r="G65" s="194">
        <f>SUM(G64:G64)</f>
        <v>0</v>
      </c>
      <c r="H65" s="42"/>
    </row>
    <row r="66" spans="2:8" ht="30.75" customHeight="1">
      <c r="B66" s="28" t="s">
        <v>71</v>
      </c>
      <c r="C66" s="43"/>
      <c r="D66" s="43"/>
      <c r="E66" s="74">
        <v>0</v>
      </c>
      <c r="F66" s="74">
        <v>0</v>
      </c>
      <c r="G66" s="31">
        <v>0</v>
      </c>
      <c r="H66" s="195" t="s">
        <v>481</v>
      </c>
    </row>
    <row r="67" spans="2:8" ht="30" customHeight="1">
      <c r="B67" s="39" t="s">
        <v>33</v>
      </c>
      <c r="C67" s="40"/>
      <c r="D67" s="40"/>
      <c r="E67" s="176">
        <f>SUM(E66:E66)</f>
        <v>0</v>
      </c>
      <c r="F67" s="176">
        <f>SUM(F66:F66)</f>
        <v>0</v>
      </c>
      <c r="G67" s="194">
        <f>SUM(G66:G66)</f>
        <v>0</v>
      </c>
      <c r="H67" s="42"/>
    </row>
    <row r="68" spans="2:8" ht="17.25" customHeight="1">
      <c r="B68" s="242"/>
      <c r="C68" s="243"/>
      <c r="D68" s="243"/>
      <c r="E68" s="243"/>
      <c r="F68" s="243"/>
      <c r="G68" s="243"/>
      <c r="H68" s="244"/>
    </row>
    <row r="69" spans="2:8" ht="42.75" customHeight="1">
      <c r="B69" s="25" t="s">
        <v>72</v>
      </c>
      <c r="C69" s="40"/>
      <c r="D69" s="40"/>
      <c r="E69" s="178">
        <f>SUM(E30+E56+E63+E65+E67)</f>
        <v>2912.12</v>
      </c>
      <c r="F69" s="178">
        <f>SUM(F30+F56+F63+F65+F67)</f>
        <v>115654.66999999998</v>
      </c>
      <c r="G69" s="44">
        <f>SUM(G30+G56+G63+G65+G67)</f>
        <v>71</v>
      </c>
      <c r="H69" s="42"/>
    </row>
    <row r="70" spans="2:8" ht="17.399999999999999" customHeight="1">
      <c r="B70" s="190"/>
      <c r="C70" s="191"/>
      <c r="D70" s="191"/>
      <c r="E70" s="192"/>
      <c r="F70" s="192"/>
      <c r="G70" s="193"/>
    </row>
    <row r="71" spans="2:8">
      <c r="B71" s="64" t="s">
        <v>480</v>
      </c>
      <c r="D71" s="47"/>
      <c r="E71" s="48"/>
    </row>
    <row r="72" spans="2:8">
      <c r="B72" s="64"/>
      <c r="D72" s="47"/>
      <c r="E72" s="48"/>
    </row>
    <row r="73" spans="2:8">
      <c r="B73" s="45" t="s">
        <v>321</v>
      </c>
      <c r="D73" s="47"/>
      <c r="E73" s="48"/>
    </row>
    <row r="74" spans="2:8">
      <c r="B74" s="45" t="s">
        <v>478</v>
      </c>
      <c r="D74" s="47"/>
      <c r="E74" s="48"/>
    </row>
    <row r="75" spans="2:8">
      <c r="B75" s="45" t="s">
        <v>479</v>
      </c>
      <c r="D75" s="47"/>
      <c r="E75" s="48"/>
    </row>
    <row r="76" spans="2:8">
      <c r="B76" s="46"/>
      <c r="D76" s="47"/>
      <c r="E76" s="48"/>
    </row>
    <row r="77" spans="2:8" ht="15.75" customHeight="1">
      <c r="B77" t="s">
        <v>73</v>
      </c>
      <c r="D77" s="47"/>
      <c r="E77" s="48"/>
    </row>
  </sheetData>
  <mergeCells count="71">
    <mergeCell ref="B4:H4"/>
    <mergeCell ref="B5:H5"/>
    <mergeCell ref="B6:H6"/>
    <mergeCell ref="C7:D7"/>
    <mergeCell ref="B8:B29"/>
    <mergeCell ref="C8:D8"/>
    <mergeCell ref="C9:D9"/>
    <mergeCell ref="C10:D10"/>
    <mergeCell ref="C11:D11"/>
    <mergeCell ref="C12:D12"/>
    <mergeCell ref="C23:D23"/>
    <mergeCell ref="C13:D13"/>
    <mergeCell ref="E13:E16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D35:D36"/>
    <mergeCell ref="E35:E36"/>
    <mergeCell ref="C24:D24"/>
    <mergeCell ref="C25:D25"/>
    <mergeCell ref="C26:D26"/>
    <mergeCell ref="C27:D27"/>
    <mergeCell ref="C28:D28"/>
    <mergeCell ref="C29:D29"/>
    <mergeCell ref="G35:G36"/>
    <mergeCell ref="D37:D38"/>
    <mergeCell ref="E37:E38"/>
    <mergeCell ref="G37:G38"/>
    <mergeCell ref="C39:C42"/>
    <mergeCell ref="D39:D40"/>
    <mergeCell ref="E39:E40"/>
    <mergeCell ref="G39:G40"/>
    <mergeCell ref="D41:D42"/>
    <mergeCell ref="E41:E42"/>
    <mergeCell ref="C31:C38"/>
    <mergeCell ref="D31:D32"/>
    <mergeCell ref="E31:E32"/>
    <mergeCell ref="G31:G32"/>
    <mergeCell ref="D33:D34"/>
    <mergeCell ref="E33:E34"/>
    <mergeCell ref="C43:C48"/>
    <mergeCell ref="D43:D44"/>
    <mergeCell ref="E43:E44"/>
    <mergeCell ref="G43:G44"/>
    <mergeCell ref="D45:D46"/>
    <mergeCell ref="E45:E46"/>
    <mergeCell ref="G45:G46"/>
    <mergeCell ref="D47:D48"/>
    <mergeCell ref="E47:E48"/>
    <mergeCell ref="G53:G54"/>
    <mergeCell ref="B57:H57"/>
    <mergeCell ref="B68:H68"/>
    <mergeCell ref="G47:G48"/>
    <mergeCell ref="C49:C54"/>
    <mergeCell ref="D49:D50"/>
    <mergeCell ref="E49:E50"/>
    <mergeCell ref="G49:G50"/>
    <mergeCell ref="D51:D52"/>
    <mergeCell ref="E51:E52"/>
    <mergeCell ref="G51:G52"/>
    <mergeCell ref="D53:D54"/>
    <mergeCell ref="E53:E54"/>
    <mergeCell ref="B31:B54"/>
    <mergeCell ref="G33:G34"/>
    <mergeCell ref="G41:G4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F93A-50E5-4890-B0C2-9C136EEF32C9}">
  <dimension ref="A3:F5"/>
  <sheetViews>
    <sheetView zoomScale="76" workbookViewId="0">
      <selection activeCell="B4" sqref="B4"/>
    </sheetView>
  </sheetViews>
  <sheetFormatPr defaultColWidth="12.44140625" defaultRowHeight="14.4"/>
  <cols>
    <col min="1" max="1" width="75.44140625" customWidth="1"/>
    <col min="2" max="2" width="41.33203125" customWidth="1"/>
    <col min="3" max="3" width="40.21875" customWidth="1"/>
    <col min="4" max="4" width="62.33203125" customWidth="1"/>
    <col min="6" max="6" width="78.44140625" customWidth="1"/>
  </cols>
  <sheetData>
    <row r="3" spans="1:6" ht="31.2">
      <c r="B3" s="154" t="s">
        <v>486</v>
      </c>
      <c r="C3" s="155" t="s">
        <v>476</v>
      </c>
      <c r="D3" s="155" t="s">
        <v>9</v>
      </c>
    </row>
    <row r="4" spans="1:6" ht="36">
      <c r="A4" s="156" t="s">
        <v>477</v>
      </c>
      <c r="B4" s="157">
        <v>105260.45</v>
      </c>
      <c r="C4" s="157">
        <v>357949.88</v>
      </c>
      <c r="D4" s="158">
        <v>1437</v>
      </c>
      <c r="E4" s="159"/>
      <c r="F4" s="160"/>
    </row>
    <row r="5" spans="1:6">
      <c r="D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AFF7-89A3-4B25-8583-4D8277C9B575}">
  <dimension ref="A1:J94"/>
  <sheetViews>
    <sheetView topLeftCell="A73" workbookViewId="0">
      <selection activeCell="J74" sqref="J74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style="47" customWidth="1"/>
    <col min="5" max="5" width="24.88671875" style="48" customWidth="1"/>
    <col min="6" max="6" width="15.33203125" customWidth="1"/>
    <col min="7" max="7" width="34.44140625" customWidth="1"/>
  </cols>
  <sheetData>
    <row r="1" spans="2:7" ht="30" customHeight="1">
      <c r="B1" s="1" t="s">
        <v>0</v>
      </c>
    </row>
    <row r="2" spans="2:7" ht="25.5" customHeight="1">
      <c r="B2" s="1" t="s">
        <v>1</v>
      </c>
      <c r="D2" s="49"/>
      <c r="E2" s="50"/>
    </row>
    <row r="3" spans="2:7" ht="12.75" customHeight="1">
      <c r="B3" s="1"/>
      <c r="D3" s="49"/>
      <c r="E3" s="50"/>
    </row>
    <row r="4" spans="2:7" ht="32.25" customHeight="1">
      <c r="B4" s="260" t="s">
        <v>74</v>
      </c>
      <c r="C4" s="260"/>
      <c r="D4" s="260"/>
      <c r="E4" s="260"/>
      <c r="F4" s="260"/>
      <c r="G4" s="260"/>
    </row>
    <row r="5" spans="2:7" ht="31.5" customHeight="1">
      <c r="B5" s="260" t="s">
        <v>75</v>
      </c>
      <c r="C5" s="260"/>
      <c r="D5" s="260"/>
      <c r="E5" s="260"/>
      <c r="F5" s="260"/>
      <c r="G5" s="260"/>
    </row>
    <row r="6" spans="2:7" ht="26.25" customHeight="1">
      <c r="B6" s="261" t="s">
        <v>4</v>
      </c>
      <c r="C6" s="261"/>
      <c r="D6" s="261"/>
      <c r="E6" s="261"/>
      <c r="F6" s="261"/>
      <c r="G6" s="261"/>
    </row>
    <row r="7" spans="2:7" ht="55.5" customHeight="1">
      <c r="B7" s="3" t="s">
        <v>5</v>
      </c>
      <c r="C7" s="4" t="s">
        <v>6</v>
      </c>
      <c r="D7" s="51" t="s">
        <v>7</v>
      </c>
      <c r="E7" s="52" t="s">
        <v>8</v>
      </c>
      <c r="F7" s="4" t="s">
        <v>9</v>
      </c>
      <c r="G7" s="5" t="s">
        <v>10</v>
      </c>
    </row>
    <row r="8" spans="2:7" ht="55.5" customHeight="1">
      <c r="B8" s="245" t="s">
        <v>76</v>
      </c>
      <c r="C8" s="8" t="s">
        <v>77</v>
      </c>
      <c r="D8" s="196">
        <v>30</v>
      </c>
      <c r="E8" s="198">
        <v>3.75</v>
      </c>
      <c r="F8" s="188">
        <v>5</v>
      </c>
      <c r="G8" s="5"/>
    </row>
    <row r="9" spans="2:7" ht="55.5" customHeight="1">
      <c r="B9" s="246"/>
      <c r="C9" s="8" t="s">
        <v>77</v>
      </c>
      <c r="D9" s="196">
        <v>0</v>
      </c>
      <c r="E9" s="198">
        <v>12.5</v>
      </c>
      <c r="F9" s="188">
        <v>1</v>
      </c>
      <c r="G9" s="5"/>
    </row>
    <row r="10" spans="2:7" ht="55.5" customHeight="1">
      <c r="B10" s="246"/>
      <c r="C10" s="8" t="s">
        <v>78</v>
      </c>
      <c r="D10" s="196">
        <v>0</v>
      </c>
      <c r="E10" s="198">
        <v>3.75</v>
      </c>
      <c r="F10" s="188">
        <v>2</v>
      </c>
      <c r="G10" s="5"/>
    </row>
    <row r="11" spans="2:7" ht="55.5" customHeight="1">
      <c r="B11" s="246"/>
      <c r="C11" s="8" t="s">
        <v>79</v>
      </c>
      <c r="D11" s="196">
        <v>0</v>
      </c>
      <c r="E11" s="198">
        <v>3.75</v>
      </c>
      <c r="F11" s="188">
        <v>1</v>
      </c>
      <c r="G11" s="5"/>
    </row>
    <row r="12" spans="2:7" ht="55.5" customHeight="1">
      <c r="B12" s="246"/>
      <c r="C12" s="8" t="s">
        <v>80</v>
      </c>
      <c r="D12" s="196">
        <v>0</v>
      </c>
      <c r="E12" s="198">
        <v>2.7</v>
      </c>
      <c r="F12" s="188">
        <v>0</v>
      </c>
      <c r="G12" s="202" t="s">
        <v>481</v>
      </c>
    </row>
    <row r="13" spans="2:7" ht="55.5" customHeight="1">
      <c r="B13" s="246"/>
      <c r="C13" s="8" t="s">
        <v>81</v>
      </c>
      <c r="D13" s="196">
        <v>0</v>
      </c>
      <c r="E13" s="198">
        <v>3.75</v>
      </c>
      <c r="F13" s="188">
        <v>1</v>
      </c>
      <c r="G13" s="5"/>
    </row>
    <row r="14" spans="2:7" ht="55.5" customHeight="1">
      <c r="B14" s="246"/>
      <c r="C14" s="8" t="s">
        <v>82</v>
      </c>
      <c r="D14" s="196">
        <v>0</v>
      </c>
      <c r="E14" s="198">
        <v>2.7</v>
      </c>
      <c r="F14" s="188">
        <v>1</v>
      </c>
      <c r="G14" s="5"/>
    </row>
    <row r="15" spans="2:7" ht="55.5" customHeight="1">
      <c r="B15" s="246"/>
      <c r="C15" s="8" t="s">
        <v>83</v>
      </c>
      <c r="D15" s="196">
        <v>0</v>
      </c>
      <c r="E15" s="198">
        <v>3.75</v>
      </c>
      <c r="F15" s="188">
        <v>0</v>
      </c>
      <c r="G15" s="202" t="s">
        <v>481</v>
      </c>
    </row>
    <row r="16" spans="2:7" ht="55.5" customHeight="1">
      <c r="B16" s="246"/>
      <c r="C16" s="8" t="s">
        <v>84</v>
      </c>
      <c r="D16" s="196">
        <v>0</v>
      </c>
      <c r="E16" s="198">
        <v>2.7</v>
      </c>
      <c r="F16" s="188">
        <v>1</v>
      </c>
      <c r="G16" s="5"/>
    </row>
    <row r="17" spans="2:7" ht="55.5" customHeight="1">
      <c r="B17" s="246"/>
      <c r="C17" s="8" t="s">
        <v>85</v>
      </c>
      <c r="D17" s="196">
        <v>0</v>
      </c>
      <c r="E17" s="198">
        <v>2.7</v>
      </c>
      <c r="F17" s="188">
        <v>0</v>
      </c>
      <c r="G17" s="202" t="s">
        <v>481</v>
      </c>
    </row>
    <row r="18" spans="2:7" ht="55.5" customHeight="1">
      <c r="B18" s="246"/>
      <c r="C18" s="8" t="s">
        <v>86</v>
      </c>
      <c r="D18" s="196">
        <v>0</v>
      </c>
      <c r="E18" s="198">
        <v>3.75</v>
      </c>
      <c r="F18" s="188">
        <v>6</v>
      </c>
      <c r="G18" s="5"/>
    </row>
    <row r="19" spans="2:7" ht="55.5" customHeight="1">
      <c r="B19" s="246"/>
      <c r="C19" s="8" t="s">
        <v>87</v>
      </c>
      <c r="D19" s="196">
        <v>0</v>
      </c>
      <c r="E19" s="198">
        <v>2.7</v>
      </c>
      <c r="F19" s="188">
        <v>1</v>
      </c>
      <c r="G19" s="5"/>
    </row>
    <row r="20" spans="2:7" ht="55.5" customHeight="1">
      <c r="B20" s="246"/>
      <c r="C20" s="8" t="s">
        <v>88</v>
      </c>
      <c r="D20" s="196">
        <v>0</v>
      </c>
      <c r="E20" s="198">
        <v>2.7</v>
      </c>
      <c r="F20" s="188">
        <v>6</v>
      </c>
      <c r="G20" s="5"/>
    </row>
    <row r="21" spans="2:7" ht="55.5" customHeight="1">
      <c r="B21" s="246"/>
      <c r="C21" s="8" t="s">
        <v>89</v>
      </c>
      <c r="D21" s="196">
        <v>0</v>
      </c>
      <c r="E21" s="198">
        <v>2.7</v>
      </c>
      <c r="F21" s="188">
        <v>0</v>
      </c>
      <c r="G21" s="202" t="s">
        <v>481</v>
      </c>
    </row>
    <row r="22" spans="2:7" ht="55.5" customHeight="1">
      <c r="B22" s="246"/>
      <c r="C22" s="8" t="s">
        <v>90</v>
      </c>
      <c r="D22" s="196">
        <v>0</v>
      </c>
      <c r="E22" s="198">
        <v>4.2</v>
      </c>
      <c r="F22" s="188">
        <v>0</v>
      </c>
      <c r="G22" s="202" t="s">
        <v>481</v>
      </c>
    </row>
    <row r="23" spans="2:7" ht="55.5" customHeight="1">
      <c r="B23" s="246"/>
      <c r="C23" s="8" t="s">
        <v>91</v>
      </c>
      <c r="D23" s="196">
        <v>0</v>
      </c>
      <c r="E23" s="198">
        <v>3.75</v>
      </c>
      <c r="F23" s="188">
        <v>3</v>
      </c>
      <c r="G23" s="5"/>
    </row>
    <row r="24" spans="2:7" ht="55.5" customHeight="1">
      <c r="B24" s="246"/>
      <c r="C24" s="8" t="s">
        <v>92</v>
      </c>
      <c r="D24" s="196">
        <v>0</v>
      </c>
      <c r="E24" s="198">
        <v>2.7</v>
      </c>
      <c r="F24" s="188">
        <v>1</v>
      </c>
      <c r="G24" s="5"/>
    </row>
    <row r="25" spans="2:7" ht="55.5" customHeight="1">
      <c r="B25" s="246"/>
      <c r="C25" s="8" t="s">
        <v>93</v>
      </c>
      <c r="D25" s="196">
        <v>0</v>
      </c>
      <c r="E25" s="198">
        <v>4.2</v>
      </c>
      <c r="F25" s="188">
        <v>3</v>
      </c>
      <c r="G25" s="5"/>
    </row>
    <row r="26" spans="2:7" ht="55.5" customHeight="1">
      <c r="B26" s="246"/>
      <c r="C26" s="8" t="s">
        <v>94</v>
      </c>
      <c r="D26" s="196">
        <v>0</v>
      </c>
      <c r="E26" s="198">
        <v>2.7</v>
      </c>
      <c r="F26" s="188">
        <v>0</v>
      </c>
      <c r="G26" s="202" t="s">
        <v>481</v>
      </c>
    </row>
    <row r="27" spans="2:7" ht="55.5" customHeight="1">
      <c r="B27" s="246"/>
      <c r="C27" s="8" t="s">
        <v>95</v>
      </c>
      <c r="D27" s="196">
        <v>0</v>
      </c>
      <c r="E27" s="198">
        <v>2.7</v>
      </c>
      <c r="F27" s="188">
        <v>0</v>
      </c>
      <c r="G27" s="202" t="s">
        <v>481</v>
      </c>
    </row>
    <row r="28" spans="2:7" ht="55.5" customHeight="1">
      <c r="B28" s="246"/>
      <c r="C28" s="8" t="s">
        <v>96</v>
      </c>
      <c r="D28" s="196">
        <v>0</v>
      </c>
      <c r="E28" s="198">
        <v>4.2</v>
      </c>
      <c r="F28" s="188">
        <v>0</v>
      </c>
      <c r="G28" s="202" t="s">
        <v>481</v>
      </c>
    </row>
    <row r="29" spans="2:7" ht="55.5" customHeight="1">
      <c r="B29" s="246"/>
      <c r="C29" s="8" t="s">
        <v>97</v>
      </c>
      <c r="D29" s="196">
        <v>0</v>
      </c>
      <c r="E29" s="198">
        <v>3.75</v>
      </c>
      <c r="F29" s="188">
        <v>3</v>
      </c>
      <c r="G29" s="5"/>
    </row>
    <row r="30" spans="2:7" ht="55.5" customHeight="1">
      <c r="B30" s="246"/>
      <c r="C30" s="8" t="s">
        <v>98</v>
      </c>
      <c r="D30" s="196">
        <v>0</v>
      </c>
      <c r="E30" s="198">
        <v>3.75</v>
      </c>
      <c r="F30" s="188">
        <v>0</v>
      </c>
      <c r="G30" s="202" t="s">
        <v>481</v>
      </c>
    </row>
    <row r="31" spans="2:7" ht="55.5" customHeight="1">
      <c r="B31" s="246"/>
      <c r="C31" s="8" t="s">
        <v>99</v>
      </c>
      <c r="D31" s="196">
        <v>0</v>
      </c>
      <c r="E31" s="198">
        <v>2.7</v>
      </c>
      <c r="F31" s="188">
        <v>2</v>
      </c>
      <c r="G31" s="5"/>
    </row>
    <row r="32" spans="2:7" ht="55.5" customHeight="1">
      <c r="B32" s="246"/>
      <c r="C32" s="8" t="s">
        <v>100</v>
      </c>
      <c r="D32" s="196">
        <v>0</v>
      </c>
      <c r="E32" s="198">
        <v>2.7</v>
      </c>
      <c r="F32" s="188">
        <v>1</v>
      </c>
      <c r="G32" s="5"/>
    </row>
    <row r="33" spans="2:7" ht="55.5" customHeight="1">
      <c r="B33" s="246"/>
      <c r="C33" s="8" t="s">
        <v>101</v>
      </c>
      <c r="D33" s="196">
        <v>0</v>
      </c>
      <c r="E33" s="198">
        <v>4.2</v>
      </c>
      <c r="F33" s="188">
        <v>2</v>
      </c>
      <c r="G33" s="5"/>
    </row>
    <row r="34" spans="2:7" ht="55.5" customHeight="1">
      <c r="B34" s="246"/>
      <c r="C34" s="8" t="s">
        <v>102</v>
      </c>
      <c r="D34" s="196">
        <v>0</v>
      </c>
      <c r="E34" s="198">
        <v>2.7</v>
      </c>
      <c r="F34" s="188">
        <v>0</v>
      </c>
      <c r="G34" s="202" t="s">
        <v>481</v>
      </c>
    </row>
    <row r="35" spans="2:7" ht="55.5" customHeight="1">
      <c r="B35" s="246"/>
      <c r="C35" s="8" t="s">
        <v>103</v>
      </c>
      <c r="D35" s="196">
        <v>0</v>
      </c>
      <c r="E35" s="198">
        <v>3.75</v>
      </c>
      <c r="F35" s="188">
        <v>1</v>
      </c>
      <c r="G35" s="5"/>
    </row>
    <row r="36" spans="2:7" ht="55.5" customHeight="1">
      <c r="B36" s="246"/>
      <c r="C36" s="8" t="s">
        <v>104</v>
      </c>
      <c r="D36" s="196">
        <v>0</v>
      </c>
      <c r="E36" s="198">
        <v>3.75</v>
      </c>
      <c r="F36" s="188">
        <v>3</v>
      </c>
      <c r="G36" s="5"/>
    </row>
    <row r="37" spans="2:7" ht="55.5" customHeight="1">
      <c r="B37" s="246"/>
      <c r="C37" s="8" t="s">
        <v>104</v>
      </c>
      <c r="D37" s="196">
        <v>0</v>
      </c>
      <c r="E37" s="198">
        <v>12.5</v>
      </c>
      <c r="F37" s="188">
        <v>1</v>
      </c>
      <c r="G37" s="5"/>
    </row>
    <row r="38" spans="2:7" ht="55.5" customHeight="1">
      <c r="B38" s="246"/>
      <c r="C38" s="8" t="s">
        <v>105</v>
      </c>
      <c r="D38" s="196">
        <v>0</v>
      </c>
      <c r="E38" s="198">
        <v>2.7</v>
      </c>
      <c r="F38" s="188">
        <v>0</v>
      </c>
      <c r="G38" s="202" t="s">
        <v>481</v>
      </c>
    </row>
    <row r="39" spans="2:7" ht="55.5" customHeight="1">
      <c r="B39" s="246"/>
      <c r="C39" s="8" t="s">
        <v>106</v>
      </c>
      <c r="D39" s="196">
        <v>0</v>
      </c>
      <c r="E39" s="198">
        <v>3.75</v>
      </c>
      <c r="F39" s="188">
        <v>3</v>
      </c>
      <c r="G39" s="5"/>
    </row>
    <row r="40" spans="2:7" ht="55.5" customHeight="1">
      <c r="B40" s="246"/>
      <c r="C40" s="8" t="s">
        <v>107</v>
      </c>
      <c r="D40" s="196">
        <v>0</v>
      </c>
      <c r="E40" s="198">
        <v>4.2</v>
      </c>
      <c r="F40" s="188">
        <v>7</v>
      </c>
      <c r="G40" s="5"/>
    </row>
    <row r="41" spans="2:7" ht="55.5" customHeight="1">
      <c r="B41" s="246"/>
      <c r="C41" s="8" t="s">
        <v>108</v>
      </c>
      <c r="D41" s="196">
        <v>0</v>
      </c>
      <c r="E41" s="198">
        <v>2.7</v>
      </c>
      <c r="F41" s="188">
        <v>0</v>
      </c>
      <c r="G41" s="202" t="s">
        <v>481</v>
      </c>
    </row>
    <row r="42" spans="2:7" ht="55.5" customHeight="1">
      <c r="B42" s="246"/>
      <c r="C42" s="8" t="s">
        <v>109</v>
      </c>
      <c r="D42" s="196">
        <v>0</v>
      </c>
      <c r="E42" s="198">
        <v>3.75</v>
      </c>
      <c r="F42" s="188">
        <v>4</v>
      </c>
      <c r="G42" s="5"/>
    </row>
    <row r="43" spans="2:7" ht="55.5" customHeight="1">
      <c r="B43" s="246"/>
      <c r="C43" s="8" t="s">
        <v>110</v>
      </c>
      <c r="D43" s="196">
        <v>0</v>
      </c>
      <c r="E43" s="198">
        <v>2.7</v>
      </c>
      <c r="F43" s="188">
        <v>1</v>
      </c>
      <c r="G43" s="5"/>
    </row>
    <row r="44" spans="2:7" ht="55.5" customHeight="1">
      <c r="B44" s="246"/>
      <c r="C44" s="8" t="s">
        <v>111</v>
      </c>
      <c r="D44" s="196">
        <v>0</v>
      </c>
      <c r="E44" s="198">
        <v>3.75</v>
      </c>
      <c r="F44" s="188">
        <v>5</v>
      </c>
      <c r="G44" s="5"/>
    </row>
    <row r="45" spans="2:7" ht="55.5" customHeight="1">
      <c r="B45" s="246"/>
      <c r="C45" s="8" t="s">
        <v>112</v>
      </c>
      <c r="D45" s="196">
        <v>0</v>
      </c>
      <c r="E45" s="198">
        <v>2.7</v>
      </c>
      <c r="F45" s="188">
        <v>0</v>
      </c>
      <c r="G45" s="202" t="s">
        <v>481</v>
      </c>
    </row>
    <row r="46" spans="2:7" ht="55.5" customHeight="1">
      <c r="B46" s="246"/>
      <c r="C46" s="8" t="s">
        <v>113</v>
      </c>
      <c r="D46" s="196">
        <v>0</v>
      </c>
      <c r="E46" s="198">
        <v>3.75</v>
      </c>
      <c r="F46" s="188">
        <v>1</v>
      </c>
      <c r="G46" s="5"/>
    </row>
    <row r="47" spans="2:7" ht="55.5" customHeight="1">
      <c r="B47" s="246"/>
      <c r="C47" s="8" t="s">
        <v>114</v>
      </c>
      <c r="D47" s="196">
        <v>0</v>
      </c>
      <c r="E47" s="198">
        <v>4.2</v>
      </c>
      <c r="F47" s="188">
        <v>4</v>
      </c>
      <c r="G47" s="5"/>
    </row>
    <row r="48" spans="2:7" ht="55.5" customHeight="1">
      <c r="B48" s="246"/>
      <c r="C48" s="8" t="s">
        <v>115</v>
      </c>
      <c r="D48" s="196">
        <v>0</v>
      </c>
      <c r="E48" s="198">
        <v>4.2</v>
      </c>
      <c r="F48" s="188">
        <v>7</v>
      </c>
      <c r="G48" s="5"/>
    </row>
    <row r="49" spans="2:10" ht="55.5" customHeight="1">
      <c r="B49" s="246"/>
      <c r="C49" s="8" t="s">
        <v>116</v>
      </c>
      <c r="D49" s="196">
        <v>0</v>
      </c>
      <c r="E49" s="198">
        <v>4.2</v>
      </c>
      <c r="F49" s="188">
        <v>5</v>
      </c>
      <c r="G49" s="5"/>
    </row>
    <row r="50" spans="2:10" ht="55.5" customHeight="1">
      <c r="B50" s="246"/>
      <c r="C50" s="8" t="s">
        <v>117</v>
      </c>
      <c r="D50" s="196">
        <v>0</v>
      </c>
      <c r="E50" s="198">
        <v>3.75</v>
      </c>
      <c r="F50" s="188">
        <v>6</v>
      </c>
      <c r="G50" s="5"/>
    </row>
    <row r="51" spans="2:10" ht="55.5" customHeight="1">
      <c r="B51" s="246"/>
      <c r="C51" s="8" t="s">
        <v>118</v>
      </c>
      <c r="D51" s="196">
        <v>0</v>
      </c>
      <c r="E51" s="198">
        <v>3.75</v>
      </c>
      <c r="F51" s="188">
        <v>0</v>
      </c>
      <c r="G51" s="202" t="s">
        <v>481</v>
      </c>
    </row>
    <row r="52" spans="2:10" ht="55.5" customHeight="1">
      <c r="B52" s="246"/>
      <c r="C52" s="8" t="s">
        <v>119</v>
      </c>
      <c r="D52" s="196">
        <v>145.80000000000001</v>
      </c>
      <c r="E52" s="198">
        <v>2.7</v>
      </c>
      <c r="F52" s="188">
        <v>4</v>
      </c>
      <c r="G52" s="5"/>
    </row>
    <row r="53" spans="2:10" ht="55.5" customHeight="1">
      <c r="B53" s="246"/>
      <c r="C53" s="8" t="s">
        <v>119</v>
      </c>
      <c r="D53" s="196">
        <v>0</v>
      </c>
      <c r="E53" s="198">
        <v>9</v>
      </c>
      <c r="F53" s="188">
        <v>1</v>
      </c>
      <c r="G53" s="5"/>
    </row>
    <row r="54" spans="2:10" ht="55.5" customHeight="1">
      <c r="B54" s="246"/>
      <c r="C54" s="8" t="s">
        <v>120</v>
      </c>
      <c r="D54" s="196">
        <v>0</v>
      </c>
      <c r="E54" s="198">
        <v>2.7</v>
      </c>
      <c r="F54" s="188">
        <v>3</v>
      </c>
      <c r="G54" s="5"/>
    </row>
    <row r="55" spans="2:10" ht="55.5" customHeight="1">
      <c r="B55" s="246"/>
      <c r="C55" s="8" t="s">
        <v>121</v>
      </c>
      <c r="D55" s="196">
        <v>0</v>
      </c>
      <c r="E55" s="198">
        <v>2.7</v>
      </c>
      <c r="F55" s="188">
        <v>1</v>
      </c>
      <c r="G55" s="5"/>
    </row>
    <row r="56" spans="2:10" ht="55.5" customHeight="1">
      <c r="B56" s="246"/>
      <c r="C56" s="8" t="s">
        <v>121</v>
      </c>
      <c r="D56" s="196">
        <v>0</v>
      </c>
      <c r="E56" s="198">
        <v>9</v>
      </c>
      <c r="F56" s="188">
        <v>1</v>
      </c>
      <c r="G56" s="5"/>
    </row>
    <row r="57" spans="2:10" ht="55.5" customHeight="1">
      <c r="B57" s="246"/>
      <c r="C57" s="8" t="s">
        <v>122</v>
      </c>
      <c r="D57" s="196">
        <v>0</v>
      </c>
      <c r="E57" s="198">
        <v>3.75</v>
      </c>
      <c r="F57" s="188">
        <v>3</v>
      </c>
      <c r="G57" s="5"/>
    </row>
    <row r="58" spans="2:10" ht="55.5" customHeight="1">
      <c r="B58" s="246"/>
      <c r="C58" s="8" t="s">
        <v>123</v>
      </c>
      <c r="D58" s="196">
        <v>0</v>
      </c>
      <c r="E58" s="198">
        <v>3.75</v>
      </c>
      <c r="F58" s="188">
        <v>2</v>
      </c>
      <c r="G58" s="5"/>
    </row>
    <row r="59" spans="2:10" ht="25.5" customHeight="1">
      <c r="B59" s="53" t="s">
        <v>33</v>
      </c>
      <c r="C59" s="8"/>
      <c r="D59" s="197">
        <f>SUM(D8:D58)</f>
        <v>175.8</v>
      </c>
      <c r="E59" s="70">
        <f>SUM(E8:E58)</f>
        <v>201.84999999999994</v>
      </c>
      <c r="F59" s="66">
        <f>SUM(F8:F58)</f>
        <v>103</v>
      </c>
      <c r="G59" s="26"/>
    </row>
    <row r="60" spans="2:10" ht="25.5" customHeight="1">
      <c r="B60" s="245" t="s">
        <v>34</v>
      </c>
      <c r="C60" s="8" t="s">
        <v>124</v>
      </c>
      <c r="D60" s="196">
        <v>0</v>
      </c>
      <c r="E60" s="72">
        <v>0</v>
      </c>
      <c r="F60" s="188">
        <v>0</v>
      </c>
      <c r="G60" s="202" t="s">
        <v>481</v>
      </c>
    </row>
    <row r="61" spans="2:10" ht="25.5" customHeight="1">
      <c r="B61" s="246"/>
      <c r="C61" s="8" t="s">
        <v>125</v>
      </c>
      <c r="D61" s="196">
        <v>0</v>
      </c>
      <c r="E61" s="198">
        <v>9.25</v>
      </c>
      <c r="F61" s="188">
        <v>0</v>
      </c>
      <c r="G61" s="202" t="s">
        <v>481</v>
      </c>
    </row>
    <row r="62" spans="2:10" ht="25.5" customHeight="1">
      <c r="B62" s="246"/>
      <c r="C62" s="8" t="s">
        <v>126</v>
      </c>
      <c r="D62" s="196">
        <v>99</v>
      </c>
      <c r="E62" s="198">
        <v>4.13</v>
      </c>
      <c r="F62" s="188"/>
      <c r="G62" s="26"/>
    </row>
    <row r="63" spans="2:10" ht="25.5" customHeight="1">
      <c r="B63" s="246"/>
      <c r="C63" s="8" t="s">
        <v>127</v>
      </c>
      <c r="D63" s="196">
        <v>35</v>
      </c>
      <c r="E63" s="198">
        <v>9.25</v>
      </c>
      <c r="F63" s="188"/>
      <c r="G63" s="202"/>
    </row>
    <row r="64" spans="2:10" ht="25.5" customHeight="1">
      <c r="B64" s="247"/>
      <c r="C64" s="8" t="s">
        <v>128</v>
      </c>
      <c r="D64" s="196">
        <v>37</v>
      </c>
      <c r="E64" s="198">
        <v>9.25</v>
      </c>
      <c r="F64" s="188"/>
      <c r="G64" s="26"/>
      <c r="H64" s="24"/>
      <c r="I64" s="24"/>
      <c r="J64" s="24"/>
    </row>
    <row r="65" spans="1:10" ht="25.5" customHeight="1">
      <c r="B65" s="25" t="s">
        <v>33</v>
      </c>
      <c r="C65" s="25"/>
      <c r="D65" s="197">
        <f>SUM(D60:D64)</f>
        <v>171</v>
      </c>
      <c r="E65" s="197">
        <f>SUM(E60:E64)</f>
        <v>31.88</v>
      </c>
      <c r="F65" s="203">
        <f>SUM(F60:F64)</f>
        <v>0</v>
      </c>
      <c r="G65" s="26"/>
      <c r="H65" s="24"/>
      <c r="I65" s="24"/>
      <c r="J65" s="24"/>
    </row>
    <row r="66" spans="1:10" ht="31.5" customHeight="1">
      <c r="B66" s="270" t="s">
        <v>58</v>
      </c>
      <c r="C66" s="270"/>
      <c r="D66" s="270"/>
      <c r="E66" s="270"/>
      <c r="F66" s="270"/>
      <c r="G66" s="271"/>
    </row>
    <row r="67" spans="1:10" ht="53.25" customHeight="1">
      <c r="A67" s="27"/>
      <c r="B67" s="4" t="s">
        <v>5</v>
      </c>
      <c r="C67" s="4" t="s">
        <v>59</v>
      </c>
      <c r="D67" s="51" t="s">
        <v>7</v>
      </c>
      <c r="E67" s="52" t="s">
        <v>60</v>
      </c>
      <c r="F67" s="4" t="s">
        <v>9</v>
      </c>
      <c r="G67" s="5" t="s">
        <v>129</v>
      </c>
    </row>
    <row r="68" spans="1:10" ht="33" customHeight="1">
      <c r="B68" s="28" t="s">
        <v>62</v>
      </c>
      <c r="C68" s="29"/>
      <c r="D68" s="196">
        <v>0</v>
      </c>
      <c r="E68" s="74">
        <v>0</v>
      </c>
      <c r="F68" s="31">
        <v>0</v>
      </c>
      <c r="G68" s="42"/>
    </row>
    <row r="69" spans="1:10" ht="24.75" customHeight="1">
      <c r="B69" s="39" t="s">
        <v>33</v>
      </c>
      <c r="C69" s="40"/>
      <c r="D69" s="199">
        <f>SUM(D68)</f>
        <v>0</v>
      </c>
      <c r="E69" s="75">
        <f>SUM(E68)</f>
        <v>0</v>
      </c>
      <c r="F69" s="55">
        <f>SUM(F68)</f>
        <v>0</v>
      </c>
      <c r="G69" s="42"/>
    </row>
    <row r="70" spans="1:10" ht="28.5" customHeight="1">
      <c r="B70" s="28" t="s">
        <v>130</v>
      </c>
      <c r="C70" s="29"/>
      <c r="D70" s="201">
        <v>744.24</v>
      </c>
      <c r="E70" s="74">
        <v>2163.4299999999998</v>
      </c>
      <c r="F70" s="204">
        <v>51</v>
      </c>
      <c r="G70" s="42"/>
    </row>
    <row r="71" spans="1:10" ht="29.25" customHeight="1">
      <c r="B71" s="39" t="s">
        <v>33</v>
      </c>
      <c r="C71" s="40"/>
      <c r="D71" s="199">
        <f>SUM(D70)</f>
        <v>744.24</v>
      </c>
      <c r="E71" s="199">
        <f>SUM(E70)</f>
        <v>2163.4299999999998</v>
      </c>
      <c r="F71" s="205">
        <f>SUM(F70)</f>
        <v>51</v>
      </c>
      <c r="G71" s="42" t="s">
        <v>131</v>
      </c>
    </row>
    <row r="72" spans="1:10" ht="24" customHeight="1">
      <c r="B72" s="28" t="s">
        <v>132</v>
      </c>
      <c r="C72" s="29"/>
      <c r="D72" s="196">
        <v>0</v>
      </c>
      <c r="E72" s="74">
        <v>0</v>
      </c>
      <c r="F72" s="31">
        <v>0</v>
      </c>
      <c r="G72" s="42"/>
    </row>
    <row r="73" spans="1:10" ht="27" customHeight="1">
      <c r="B73" s="39" t="s">
        <v>33</v>
      </c>
      <c r="C73" s="40"/>
      <c r="D73" s="199">
        <f>SUM(D72)</f>
        <v>0</v>
      </c>
      <c r="E73" s="75">
        <f>SUM(E72)</f>
        <v>0</v>
      </c>
      <c r="F73" s="55">
        <f>SUM(F72)</f>
        <v>0</v>
      </c>
      <c r="G73" s="42"/>
    </row>
    <row r="74" spans="1:10" ht="66" customHeight="1">
      <c r="B74" s="28" t="s">
        <v>70</v>
      </c>
      <c r="C74" s="57" t="s">
        <v>133</v>
      </c>
      <c r="D74" s="201">
        <f>SUM(D73)</f>
        <v>0</v>
      </c>
      <c r="E74" s="74">
        <v>12440.44</v>
      </c>
      <c r="F74" s="175">
        <v>1</v>
      </c>
      <c r="G74" s="58" t="s">
        <v>134</v>
      </c>
    </row>
    <row r="75" spans="1:10" ht="46.8">
      <c r="B75" s="28"/>
      <c r="C75" s="57" t="s">
        <v>135</v>
      </c>
      <c r="D75" s="201">
        <f>SUM(D74)</f>
        <v>0</v>
      </c>
      <c r="E75" s="74">
        <v>14190</v>
      </c>
      <c r="F75" s="175">
        <v>1</v>
      </c>
      <c r="G75" s="58" t="s">
        <v>134</v>
      </c>
    </row>
    <row r="76" spans="1:10" ht="46.8">
      <c r="B76" s="28"/>
      <c r="C76" s="57" t="s">
        <v>136</v>
      </c>
      <c r="D76" s="201">
        <v>4743.3599999999997</v>
      </c>
      <c r="E76" s="74">
        <v>15552</v>
      </c>
      <c r="F76" s="175">
        <v>1</v>
      </c>
      <c r="G76" s="59" t="s">
        <v>137</v>
      </c>
    </row>
    <row r="77" spans="1:10" ht="78">
      <c r="B77" s="28"/>
      <c r="C77" s="57" t="s">
        <v>138</v>
      </c>
      <c r="D77" s="201">
        <v>0</v>
      </c>
      <c r="E77" s="74">
        <v>1738.5</v>
      </c>
      <c r="F77" s="175">
        <v>0</v>
      </c>
      <c r="G77" s="58" t="s">
        <v>134</v>
      </c>
    </row>
    <row r="78" spans="1:10" ht="16.5" customHeight="1">
      <c r="B78" s="39" t="s">
        <v>33</v>
      </c>
      <c r="C78" s="40"/>
      <c r="D78" s="199">
        <f>SUM(D74:D77)</f>
        <v>4743.3599999999997</v>
      </c>
      <c r="E78" s="199">
        <f>SUM(E74:E77)</f>
        <v>43920.94</v>
      </c>
      <c r="F78" s="205">
        <f>SUM(F74:F77)</f>
        <v>3</v>
      </c>
      <c r="G78" s="42"/>
    </row>
    <row r="79" spans="1:10" ht="30.75" customHeight="1">
      <c r="B79" s="28" t="s">
        <v>71</v>
      </c>
      <c r="C79" s="43"/>
      <c r="D79" s="196">
        <v>0</v>
      </c>
      <c r="E79" s="74">
        <v>0</v>
      </c>
      <c r="F79" s="31">
        <v>0</v>
      </c>
      <c r="G79" s="42"/>
    </row>
    <row r="80" spans="1:10" ht="15.6">
      <c r="B80" s="39" t="s">
        <v>33</v>
      </c>
      <c r="C80" s="40"/>
      <c r="D80" s="199">
        <f>SUM(D79)</f>
        <v>0</v>
      </c>
      <c r="E80" s="199">
        <f>SUM(E79)</f>
        <v>0</v>
      </c>
      <c r="F80" s="55">
        <f>SUM(F79)</f>
        <v>0</v>
      </c>
      <c r="G80" s="42"/>
    </row>
    <row r="81" spans="2:7" ht="17.25" customHeight="1">
      <c r="B81" s="268"/>
      <c r="C81" s="268"/>
      <c r="D81" s="268"/>
      <c r="E81" s="268"/>
      <c r="F81" s="268"/>
      <c r="G81" s="268"/>
    </row>
    <row r="82" spans="2:7" ht="33" customHeight="1">
      <c r="B82" s="25" t="s">
        <v>72</v>
      </c>
      <c r="C82" s="40"/>
      <c r="D82" s="200">
        <f>D59+D65+D69+D71+D73+D78+D80</f>
        <v>5834.4</v>
      </c>
      <c r="E82" s="200">
        <f>E59+E65+E69+E71+E73+E78+E80</f>
        <v>46318.100000000006</v>
      </c>
      <c r="F82" s="206">
        <f>F59+F65+F69+F71+F73+F78+F80</f>
        <v>157</v>
      </c>
      <c r="G82" s="42"/>
    </row>
    <row r="83" spans="2:7">
      <c r="B83" s="60"/>
      <c r="C83" s="61"/>
      <c r="D83" s="62"/>
      <c r="E83" s="63"/>
      <c r="F83" s="61"/>
    </row>
    <row r="84" spans="2:7">
      <c r="B84" s="60"/>
      <c r="C84" s="61"/>
      <c r="D84" s="62"/>
      <c r="E84" s="63"/>
      <c r="F84" s="61"/>
    </row>
    <row r="85" spans="2:7">
      <c r="B85" s="64" t="s">
        <v>482</v>
      </c>
    </row>
    <row r="86" spans="2:7">
      <c r="B86" s="64"/>
    </row>
    <row r="87" spans="2:7">
      <c r="B87" s="45" t="s">
        <v>140</v>
      </c>
    </row>
    <row r="88" spans="2:7">
      <c r="B88" s="45" t="s">
        <v>141</v>
      </c>
    </row>
    <row r="89" spans="2:7">
      <c r="B89" s="45" t="s">
        <v>142</v>
      </c>
    </row>
    <row r="90" spans="2:7">
      <c r="B90" s="46"/>
    </row>
    <row r="91" spans="2:7">
      <c r="B91" t="s">
        <v>73</v>
      </c>
    </row>
    <row r="92" spans="2:7">
      <c r="B92" s="269"/>
      <c r="C92" s="269"/>
      <c r="D92" s="269"/>
    </row>
    <row r="94" spans="2:7" ht="15.75" customHeight="1"/>
  </sheetData>
  <mergeCells count="8">
    <mergeCell ref="B81:G81"/>
    <mergeCell ref="B92:D92"/>
    <mergeCell ref="B4:G4"/>
    <mergeCell ref="B5:G5"/>
    <mergeCell ref="B6:G6"/>
    <mergeCell ref="B8:B58"/>
    <mergeCell ref="B60:B64"/>
    <mergeCell ref="B66:G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F8C3-3840-4853-A2B3-BB2FFE1CA1CA}">
  <dimension ref="A1:I88"/>
  <sheetViews>
    <sheetView topLeftCell="A72" workbookViewId="0">
      <selection activeCell="G73" sqref="G73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2:8" ht="30" customHeight="1">
      <c r="B1" s="1" t="s">
        <v>0</v>
      </c>
    </row>
    <row r="2" spans="2:8" ht="25.5" customHeight="1">
      <c r="B2" s="1" t="s">
        <v>1</v>
      </c>
      <c r="D2" s="2"/>
      <c r="E2" s="2"/>
    </row>
    <row r="3" spans="2:8" ht="12.75" customHeight="1">
      <c r="B3" s="1"/>
      <c r="D3" s="2"/>
      <c r="E3" s="2"/>
    </row>
    <row r="4" spans="2:8" ht="32.25" customHeight="1">
      <c r="B4" s="260" t="s">
        <v>74</v>
      </c>
      <c r="C4" s="260"/>
      <c r="D4" s="260"/>
      <c r="E4" s="260"/>
      <c r="F4" s="260"/>
      <c r="G4" s="260"/>
    </row>
    <row r="5" spans="2:8" ht="31.5" customHeight="1">
      <c r="B5" s="260" t="s">
        <v>143</v>
      </c>
      <c r="C5" s="260"/>
      <c r="D5" s="260"/>
      <c r="E5" s="260"/>
      <c r="F5" s="260"/>
      <c r="G5" s="260"/>
    </row>
    <row r="6" spans="2:8" ht="26.25" customHeight="1">
      <c r="B6" s="261" t="s">
        <v>4</v>
      </c>
      <c r="C6" s="261"/>
      <c r="D6" s="261"/>
      <c r="E6" s="261"/>
      <c r="F6" s="261"/>
      <c r="G6" s="261"/>
    </row>
    <row r="7" spans="2:8" ht="55.5" customHeight="1"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5" t="s">
        <v>10</v>
      </c>
    </row>
    <row r="8" spans="2:8" ht="55.5" customHeight="1">
      <c r="B8" s="246"/>
      <c r="C8" s="16" t="s">
        <v>144</v>
      </c>
      <c r="D8" s="119">
        <v>0</v>
      </c>
      <c r="E8" s="119">
        <v>4.5</v>
      </c>
      <c r="F8" s="120">
        <v>5</v>
      </c>
      <c r="G8" s="202"/>
      <c r="H8" s="24"/>
    </row>
    <row r="9" spans="2:8" ht="55.5" customHeight="1">
      <c r="B9" s="246"/>
      <c r="C9" s="16" t="s">
        <v>145</v>
      </c>
      <c r="D9" s="119">
        <v>180.34</v>
      </c>
      <c r="E9" s="119">
        <v>2.7</v>
      </c>
      <c r="F9" s="120">
        <v>8</v>
      </c>
      <c r="G9" s="202"/>
      <c r="H9" s="24"/>
    </row>
    <row r="10" spans="2:8" ht="55.5" customHeight="1">
      <c r="B10" s="246"/>
      <c r="C10" s="16" t="s">
        <v>146</v>
      </c>
      <c r="D10" s="119">
        <v>0</v>
      </c>
      <c r="E10" s="119">
        <v>9</v>
      </c>
      <c r="F10" s="120">
        <v>0</v>
      </c>
      <c r="G10" s="202" t="s">
        <v>481</v>
      </c>
      <c r="H10" s="24"/>
    </row>
    <row r="11" spans="2:8" ht="55.5" customHeight="1">
      <c r="B11" s="246"/>
      <c r="C11" s="16" t="s">
        <v>147</v>
      </c>
      <c r="D11" s="119">
        <v>0</v>
      </c>
      <c r="E11" s="119">
        <v>2.7</v>
      </c>
      <c r="F11" s="120">
        <v>5</v>
      </c>
      <c r="G11" s="202"/>
      <c r="H11" s="24"/>
    </row>
    <row r="12" spans="2:8" ht="55.5" customHeight="1">
      <c r="B12" s="246"/>
      <c r="C12" s="16" t="s">
        <v>148</v>
      </c>
      <c r="D12" s="119">
        <v>0</v>
      </c>
      <c r="E12" s="119">
        <v>4.5</v>
      </c>
      <c r="F12" s="120">
        <v>4</v>
      </c>
      <c r="G12" s="202"/>
      <c r="H12" s="24"/>
    </row>
    <row r="13" spans="2:8" ht="55.5" customHeight="1">
      <c r="B13" s="246"/>
      <c r="C13" s="16" t="s">
        <v>149</v>
      </c>
      <c r="D13" s="119">
        <v>0</v>
      </c>
      <c r="E13" s="119">
        <v>6</v>
      </c>
      <c r="F13" s="120">
        <v>5</v>
      </c>
      <c r="G13" s="202"/>
      <c r="H13" s="24"/>
    </row>
    <row r="14" spans="2:8" ht="55.5" customHeight="1">
      <c r="B14" s="246"/>
      <c r="C14" s="16" t="s">
        <v>150</v>
      </c>
      <c r="D14" s="119">
        <v>0</v>
      </c>
      <c r="E14" s="119">
        <v>2.7</v>
      </c>
      <c r="F14" s="120">
        <v>2</v>
      </c>
      <c r="G14" s="202"/>
      <c r="H14" s="24"/>
    </row>
    <row r="15" spans="2:8" ht="55.5" customHeight="1">
      <c r="B15" s="246"/>
      <c r="C15" s="16" t="s">
        <v>151</v>
      </c>
      <c r="D15" s="119">
        <v>0</v>
      </c>
      <c r="E15" s="119">
        <v>2.7</v>
      </c>
      <c r="F15" s="120">
        <v>2</v>
      </c>
      <c r="G15" s="202"/>
      <c r="H15" s="24"/>
    </row>
    <row r="16" spans="2:8" ht="55.5" customHeight="1">
      <c r="B16" s="246"/>
      <c r="C16" s="16" t="s">
        <v>152</v>
      </c>
      <c r="D16" s="119">
        <v>0</v>
      </c>
      <c r="E16" s="119">
        <v>4.5</v>
      </c>
      <c r="F16" s="120">
        <v>5</v>
      </c>
      <c r="G16" s="202"/>
      <c r="H16" s="24"/>
    </row>
    <row r="17" spans="2:8" ht="55.5" customHeight="1">
      <c r="B17" s="246"/>
      <c r="C17" s="16" t="s">
        <v>153</v>
      </c>
      <c r="D17" s="119">
        <v>0</v>
      </c>
      <c r="E17" s="119">
        <v>2.7</v>
      </c>
      <c r="F17" s="120">
        <v>1</v>
      </c>
      <c r="G17" s="202"/>
      <c r="H17" s="24"/>
    </row>
    <row r="18" spans="2:8" ht="55.5" customHeight="1">
      <c r="B18" s="246"/>
      <c r="C18" s="16" t="s">
        <v>154</v>
      </c>
      <c r="D18" s="119">
        <v>0</v>
      </c>
      <c r="E18" s="119">
        <v>4.5</v>
      </c>
      <c r="F18" s="120">
        <v>3</v>
      </c>
      <c r="G18" s="202"/>
      <c r="H18" s="24"/>
    </row>
    <row r="19" spans="2:8" ht="55.5" customHeight="1">
      <c r="B19" s="246"/>
      <c r="C19" s="16" t="s">
        <v>155</v>
      </c>
      <c r="D19" s="119">
        <v>0</v>
      </c>
      <c r="E19" s="119">
        <v>2.7</v>
      </c>
      <c r="F19" s="120">
        <v>1</v>
      </c>
      <c r="G19" s="202"/>
      <c r="H19" s="24"/>
    </row>
    <row r="20" spans="2:8" ht="55.5" customHeight="1">
      <c r="B20" s="246"/>
      <c r="C20" s="115" t="s">
        <v>156</v>
      </c>
      <c r="D20" s="119">
        <v>0</v>
      </c>
      <c r="E20" s="207">
        <v>9</v>
      </c>
      <c r="F20" s="208">
        <v>0</v>
      </c>
      <c r="G20" s="202" t="s">
        <v>481</v>
      </c>
      <c r="H20" s="24"/>
    </row>
    <row r="21" spans="2:8" ht="55.5" customHeight="1">
      <c r="B21" s="246"/>
      <c r="C21" s="16" t="s">
        <v>157</v>
      </c>
      <c r="D21" s="119">
        <v>0</v>
      </c>
      <c r="E21" s="119">
        <v>4.5</v>
      </c>
      <c r="F21" s="120">
        <v>1</v>
      </c>
      <c r="G21" s="202"/>
      <c r="H21" s="24"/>
    </row>
    <row r="22" spans="2:8" ht="55.5" customHeight="1">
      <c r="B22" s="246"/>
      <c r="C22" s="16" t="s">
        <v>158</v>
      </c>
      <c r="D22" s="119">
        <v>0</v>
      </c>
      <c r="E22" s="119">
        <v>2.7</v>
      </c>
      <c r="F22" s="120">
        <v>2</v>
      </c>
      <c r="G22" s="202"/>
      <c r="H22" s="24"/>
    </row>
    <row r="23" spans="2:8" ht="55.5" customHeight="1">
      <c r="B23" s="246"/>
      <c r="C23" s="16" t="s">
        <v>159</v>
      </c>
      <c r="D23" s="119">
        <v>0</v>
      </c>
      <c r="E23" s="119">
        <v>2.7</v>
      </c>
      <c r="F23" s="120">
        <v>2</v>
      </c>
      <c r="G23" s="202"/>
      <c r="H23" s="24"/>
    </row>
    <row r="24" spans="2:8" ht="55.5" customHeight="1">
      <c r="B24" s="246"/>
      <c r="C24" s="16" t="s">
        <v>159</v>
      </c>
      <c r="D24" s="119">
        <v>0</v>
      </c>
      <c r="E24" s="207">
        <v>9</v>
      </c>
      <c r="F24" s="120">
        <v>1</v>
      </c>
      <c r="G24" s="202"/>
      <c r="H24" s="24"/>
    </row>
    <row r="25" spans="2:8" ht="55.5" customHeight="1">
      <c r="B25" s="246"/>
      <c r="C25" s="16" t="s">
        <v>160</v>
      </c>
      <c r="D25" s="119">
        <v>0</v>
      </c>
      <c r="E25" s="119">
        <v>4.5</v>
      </c>
      <c r="F25" s="120">
        <v>2</v>
      </c>
      <c r="G25" s="202"/>
      <c r="H25" s="24"/>
    </row>
    <row r="26" spans="2:8" ht="55.5" customHeight="1">
      <c r="B26" s="246"/>
      <c r="C26" s="16" t="s">
        <v>161</v>
      </c>
      <c r="D26" s="119">
        <v>0</v>
      </c>
      <c r="E26" s="119">
        <v>2.7</v>
      </c>
      <c r="F26" s="120">
        <v>0</v>
      </c>
      <c r="G26" s="202" t="s">
        <v>481</v>
      </c>
      <c r="H26" s="24"/>
    </row>
    <row r="27" spans="2:8" ht="55.5" customHeight="1">
      <c r="B27" s="246"/>
      <c r="C27" s="16" t="s">
        <v>162</v>
      </c>
      <c r="D27" s="119">
        <v>0</v>
      </c>
      <c r="E27" s="119">
        <v>4.5</v>
      </c>
      <c r="F27" s="120">
        <v>2</v>
      </c>
      <c r="G27" s="202"/>
      <c r="H27" s="24"/>
    </row>
    <row r="28" spans="2:8" ht="55.5" customHeight="1">
      <c r="B28" s="246"/>
      <c r="C28" s="16" t="s">
        <v>163</v>
      </c>
      <c r="D28" s="119">
        <v>0</v>
      </c>
      <c r="E28" s="119">
        <v>2.7</v>
      </c>
      <c r="F28" s="120">
        <v>0</v>
      </c>
      <c r="G28" s="202" t="s">
        <v>481</v>
      </c>
      <c r="H28" s="24"/>
    </row>
    <row r="29" spans="2:8" ht="55.5" customHeight="1">
      <c r="B29" s="246"/>
      <c r="C29" s="115" t="s">
        <v>164</v>
      </c>
      <c r="D29" s="119">
        <v>0</v>
      </c>
      <c r="E29" s="119">
        <v>4.5</v>
      </c>
      <c r="F29" s="120">
        <v>5</v>
      </c>
      <c r="G29" s="202"/>
      <c r="H29" s="24"/>
    </row>
    <row r="30" spans="2:8" ht="55.5" customHeight="1">
      <c r="B30" s="246"/>
      <c r="C30" s="115" t="s">
        <v>165</v>
      </c>
      <c r="D30" s="119">
        <v>0</v>
      </c>
      <c r="E30" s="119">
        <v>2.7</v>
      </c>
      <c r="F30" s="208">
        <v>0</v>
      </c>
      <c r="G30" s="202" t="s">
        <v>481</v>
      </c>
      <c r="H30" s="24"/>
    </row>
    <row r="31" spans="2:8" ht="55.5" customHeight="1">
      <c r="B31" s="246"/>
      <c r="C31" s="16" t="s">
        <v>166</v>
      </c>
      <c r="D31" s="119">
        <v>0</v>
      </c>
      <c r="E31" s="119">
        <v>4.5</v>
      </c>
      <c r="F31" s="120">
        <v>0</v>
      </c>
      <c r="G31" s="202" t="s">
        <v>481</v>
      </c>
      <c r="H31" s="24"/>
    </row>
    <row r="32" spans="2:8" ht="55.5" customHeight="1">
      <c r="B32" s="246"/>
      <c r="C32" s="16" t="s">
        <v>167</v>
      </c>
      <c r="D32" s="119">
        <v>0</v>
      </c>
      <c r="E32" s="119">
        <v>4.5</v>
      </c>
      <c r="F32" s="120">
        <v>3</v>
      </c>
      <c r="G32" s="202"/>
      <c r="H32" s="24"/>
    </row>
    <row r="33" spans="2:8" ht="55.5" customHeight="1">
      <c r="B33" s="246"/>
      <c r="C33" s="16" t="s">
        <v>168</v>
      </c>
      <c r="D33" s="119">
        <v>0</v>
      </c>
      <c r="E33" s="119">
        <v>2.7</v>
      </c>
      <c r="F33" s="120">
        <v>0</v>
      </c>
      <c r="G33" s="202" t="s">
        <v>481</v>
      </c>
      <c r="H33" s="24"/>
    </row>
    <row r="34" spans="2:8" ht="55.5" customHeight="1">
      <c r="B34" s="246"/>
      <c r="C34" s="16" t="s">
        <v>169</v>
      </c>
      <c r="D34" s="119">
        <v>0</v>
      </c>
      <c r="E34" s="119">
        <v>4.5</v>
      </c>
      <c r="F34" s="120">
        <v>3</v>
      </c>
      <c r="G34" s="202"/>
      <c r="H34" s="24"/>
    </row>
    <row r="35" spans="2:8" ht="55.5" customHeight="1">
      <c r="B35" s="246"/>
      <c r="C35" s="16" t="s">
        <v>170</v>
      </c>
      <c r="D35" s="119">
        <v>0</v>
      </c>
      <c r="E35" s="119">
        <v>2.7</v>
      </c>
      <c r="F35" s="120">
        <v>2</v>
      </c>
      <c r="G35" s="202"/>
      <c r="H35" s="24"/>
    </row>
    <row r="36" spans="2:8" ht="55.5" customHeight="1">
      <c r="B36" s="246"/>
      <c r="C36" s="16" t="s">
        <v>171</v>
      </c>
      <c r="D36" s="119">
        <v>0</v>
      </c>
      <c r="E36" s="119">
        <v>2.7</v>
      </c>
      <c r="F36" s="120">
        <v>0</v>
      </c>
      <c r="G36" s="202" t="s">
        <v>481</v>
      </c>
      <c r="H36" s="24"/>
    </row>
    <row r="37" spans="2:8" ht="55.5" customHeight="1">
      <c r="B37" s="246"/>
      <c r="C37" s="16" t="s">
        <v>172</v>
      </c>
      <c r="D37" s="119">
        <v>0</v>
      </c>
      <c r="E37" s="119">
        <v>4.5</v>
      </c>
      <c r="F37" s="120">
        <v>4</v>
      </c>
      <c r="G37" s="202"/>
      <c r="H37" s="24"/>
    </row>
    <row r="38" spans="2:8" ht="55.5" customHeight="1">
      <c r="B38" s="246"/>
      <c r="C38" s="16" t="s">
        <v>173</v>
      </c>
      <c r="D38" s="119">
        <v>0</v>
      </c>
      <c r="E38" s="119">
        <v>2.7</v>
      </c>
      <c r="F38" s="120">
        <v>0</v>
      </c>
      <c r="G38" s="202" t="s">
        <v>481</v>
      </c>
      <c r="H38" s="24"/>
    </row>
    <row r="39" spans="2:8" ht="55.5" customHeight="1">
      <c r="B39" s="246"/>
      <c r="C39" s="115" t="s">
        <v>174</v>
      </c>
      <c r="D39" s="119">
        <v>0</v>
      </c>
      <c r="E39" s="119">
        <v>2.7</v>
      </c>
      <c r="F39" s="209">
        <v>3</v>
      </c>
      <c r="G39" s="202"/>
      <c r="H39" s="24"/>
    </row>
    <row r="40" spans="2:8" ht="55.5" customHeight="1">
      <c r="B40" s="246"/>
      <c r="C40" s="16" t="s">
        <v>175</v>
      </c>
      <c r="D40" s="119">
        <v>0</v>
      </c>
      <c r="E40" s="119">
        <v>2.7</v>
      </c>
      <c r="F40" s="120">
        <v>0</v>
      </c>
      <c r="G40" s="202" t="s">
        <v>481</v>
      </c>
      <c r="H40" s="24"/>
    </row>
    <row r="41" spans="2:8" ht="55.5" customHeight="1">
      <c r="B41" s="246"/>
      <c r="C41" s="16" t="s">
        <v>176</v>
      </c>
      <c r="D41" s="119">
        <v>0</v>
      </c>
      <c r="E41" s="119">
        <v>4.5</v>
      </c>
      <c r="F41" s="120">
        <v>2</v>
      </c>
      <c r="G41" s="202"/>
      <c r="H41" s="24"/>
    </row>
    <row r="42" spans="2:8" ht="55.5" customHeight="1">
      <c r="B42" s="246"/>
      <c r="C42" s="16" t="s">
        <v>177</v>
      </c>
      <c r="D42" s="119">
        <v>0</v>
      </c>
      <c r="E42" s="119">
        <v>2.7</v>
      </c>
      <c r="F42" s="120">
        <v>0</v>
      </c>
      <c r="G42" s="202" t="s">
        <v>481</v>
      </c>
      <c r="H42" s="24"/>
    </row>
    <row r="43" spans="2:8" ht="55.5" customHeight="1">
      <c r="B43" s="246"/>
      <c r="C43" s="16" t="s">
        <v>178</v>
      </c>
      <c r="D43" s="119">
        <v>0</v>
      </c>
      <c r="E43" s="119">
        <v>4.5</v>
      </c>
      <c r="F43" s="120">
        <v>2</v>
      </c>
      <c r="G43" s="202"/>
      <c r="H43" s="24"/>
    </row>
    <row r="44" spans="2:8" ht="55.5" customHeight="1">
      <c r="B44" s="246"/>
      <c r="C44" s="16" t="s">
        <v>179</v>
      </c>
      <c r="D44" s="119">
        <v>97.65</v>
      </c>
      <c r="E44" s="119">
        <v>4.5</v>
      </c>
      <c r="F44" s="120">
        <v>2</v>
      </c>
      <c r="G44" s="202"/>
      <c r="H44" s="24"/>
    </row>
    <row r="45" spans="2:8" ht="55.5" customHeight="1">
      <c r="B45" s="246"/>
      <c r="C45" s="16" t="s">
        <v>180</v>
      </c>
      <c r="D45" s="119">
        <v>58.59</v>
      </c>
      <c r="E45" s="119">
        <v>2.7</v>
      </c>
      <c r="F45" s="120">
        <v>2</v>
      </c>
      <c r="G45" s="202"/>
      <c r="H45" s="24"/>
    </row>
    <row r="46" spans="2:8" ht="55.5" customHeight="1">
      <c r="B46" s="246"/>
      <c r="C46" s="115" t="s">
        <v>181</v>
      </c>
      <c r="D46" s="119">
        <v>0</v>
      </c>
      <c r="E46" s="207">
        <v>9</v>
      </c>
      <c r="F46" s="208">
        <v>0</v>
      </c>
      <c r="G46" s="202" t="s">
        <v>481</v>
      </c>
      <c r="H46" s="24"/>
    </row>
    <row r="47" spans="2:8" ht="55.5" customHeight="1">
      <c r="B47" s="246"/>
      <c r="C47" s="16" t="s">
        <v>182</v>
      </c>
      <c r="D47" s="119">
        <v>0</v>
      </c>
      <c r="E47" s="119">
        <v>2.7</v>
      </c>
      <c r="F47" s="120">
        <v>3</v>
      </c>
      <c r="G47" s="202"/>
      <c r="H47" s="24"/>
    </row>
    <row r="48" spans="2:8" ht="55.5" customHeight="1">
      <c r="B48" s="246"/>
      <c r="C48" s="16" t="s">
        <v>183</v>
      </c>
      <c r="D48" s="119">
        <v>0</v>
      </c>
      <c r="E48" s="119">
        <v>2.7</v>
      </c>
      <c r="F48" s="120">
        <v>0</v>
      </c>
      <c r="G48" s="202" t="s">
        <v>481</v>
      </c>
      <c r="H48" s="24"/>
    </row>
    <row r="49" spans="1:9" ht="55.5" customHeight="1">
      <c r="B49" s="246"/>
      <c r="C49" s="16" t="s">
        <v>184</v>
      </c>
      <c r="D49" s="119">
        <v>0</v>
      </c>
      <c r="E49" s="119">
        <v>2.7</v>
      </c>
      <c r="F49" s="120">
        <v>2</v>
      </c>
      <c r="G49" s="202"/>
      <c r="H49" s="24"/>
    </row>
    <row r="50" spans="1:9" ht="55.5" customHeight="1">
      <c r="B50" s="246"/>
      <c r="C50" s="16" t="s">
        <v>185</v>
      </c>
      <c r="D50" s="119">
        <v>0</v>
      </c>
      <c r="E50" s="119">
        <v>2.7</v>
      </c>
      <c r="F50" s="120">
        <v>3</v>
      </c>
      <c r="G50" s="202"/>
      <c r="H50" s="24"/>
    </row>
    <row r="51" spans="1:9" ht="55.5" customHeight="1">
      <c r="B51" s="246"/>
      <c r="C51" s="115" t="s">
        <v>186</v>
      </c>
      <c r="D51" s="119">
        <v>0</v>
      </c>
      <c r="E51" s="119">
        <v>2.7</v>
      </c>
      <c r="F51" s="208">
        <v>3</v>
      </c>
      <c r="G51" s="202"/>
      <c r="H51" s="24"/>
    </row>
    <row r="52" spans="1:9" ht="55.5" customHeight="1">
      <c r="B52" s="246"/>
      <c r="C52" s="16" t="s">
        <v>187</v>
      </c>
      <c r="D52" s="119">
        <v>0</v>
      </c>
      <c r="E52" s="119">
        <v>2.7</v>
      </c>
      <c r="F52" s="120">
        <v>0</v>
      </c>
      <c r="G52" s="202" t="s">
        <v>481</v>
      </c>
      <c r="H52" s="24"/>
    </row>
    <row r="53" spans="1:9" ht="55.5" customHeight="1">
      <c r="B53" s="246"/>
      <c r="C53" s="16" t="s">
        <v>188</v>
      </c>
      <c r="D53" s="119">
        <v>0</v>
      </c>
      <c r="E53" s="119">
        <v>6</v>
      </c>
      <c r="F53" s="120">
        <v>10</v>
      </c>
      <c r="G53" s="16" t="s">
        <v>189</v>
      </c>
      <c r="H53" s="24"/>
    </row>
    <row r="54" spans="1:9" ht="55.5" customHeight="1">
      <c r="B54" s="11"/>
      <c r="C54" s="16" t="s">
        <v>188</v>
      </c>
      <c r="D54" s="119">
        <v>0</v>
      </c>
      <c r="E54" s="119">
        <v>20</v>
      </c>
      <c r="F54" s="120">
        <v>0</v>
      </c>
      <c r="G54" s="202" t="s">
        <v>481</v>
      </c>
      <c r="H54" s="24"/>
    </row>
    <row r="55" spans="1:9" ht="25.5" customHeight="1">
      <c r="B55" s="53" t="s">
        <v>33</v>
      </c>
      <c r="C55" s="8"/>
      <c r="D55" s="65">
        <f>SUM(D8:D54)</f>
        <v>336.58000000000004</v>
      </c>
      <c r="E55" s="65">
        <f>SUM(E8:E54)</f>
        <v>202.99999999999991</v>
      </c>
      <c r="F55" s="66">
        <f>SUM(F8:F54)</f>
        <v>100</v>
      </c>
      <c r="G55" s="26"/>
      <c r="H55" s="24"/>
    </row>
    <row r="56" spans="1:9" ht="55.5" customHeight="1">
      <c r="B56" s="272" t="s">
        <v>34</v>
      </c>
      <c r="C56" s="16" t="s">
        <v>190</v>
      </c>
      <c r="D56" s="119">
        <v>0</v>
      </c>
      <c r="E56" s="119">
        <v>0</v>
      </c>
      <c r="F56" s="120">
        <v>0</v>
      </c>
      <c r="G56" s="16" t="s">
        <v>191</v>
      </c>
      <c r="H56" s="24"/>
    </row>
    <row r="57" spans="1:9" ht="55.5" customHeight="1">
      <c r="B57" s="272"/>
      <c r="C57" s="16" t="s">
        <v>190</v>
      </c>
      <c r="D57" s="119">
        <v>0</v>
      </c>
      <c r="E57" s="119">
        <v>37</v>
      </c>
      <c r="F57" s="120">
        <v>0</v>
      </c>
      <c r="G57" s="202" t="s">
        <v>481</v>
      </c>
      <c r="H57" s="24"/>
    </row>
    <row r="58" spans="1:9" ht="55.5" customHeight="1">
      <c r="B58" s="272"/>
      <c r="C58" s="16" t="s">
        <v>192</v>
      </c>
      <c r="D58" s="119">
        <v>0</v>
      </c>
      <c r="E58" s="119">
        <v>0</v>
      </c>
      <c r="F58" s="120">
        <v>0</v>
      </c>
      <c r="G58" s="16" t="s">
        <v>191</v>
      </c>
      <c r="H58" s="24"/>
    </row>
    <row r="59" spans="1:9" ht="55.5" customHeight="1">
      <c r="B59" s="272"/>
      <c r="C59" s="16" t="s">
        <v>192</v>
      </c>
      <c r="D59" s="119">
        <v>0</v>
      </c>
      <c r="E59" s="119">
        <v>124</v>
      </c>
      <c r="F59" s="120">
        <v>0</v>
      </c>
      <c r="G59" s="202" t="s">
        <v>481</v>
      </c>
      <c r="H59" s="24"/>
      <c r="I59" s="24"/>
    </row>
    <row r="60" spans="1:9" ht="25.5" customHeight="1">
      <c r="B60" s="25" t="s">
        <v>33</v>
      </c>
      <c r="C60" s="25"/>
      <c r="D60" s="125">
        <f>SUM(D56:D59)</f>
        <v>0</v>
      </c>
      <c r="E60" s="125">
        <f>SUM(E56:E59)</f>
        <v>161</v>
      </c>
      <c r="F60" s="210">
        <f>SUM(F56:F59)</f>
        <v>0</v>
      </c>
      <c r="G60" s="26"/>
      <c r="H60" s="24"/>
      <c r="I60" s="24"/>
    </row>
    <row r="61" spans="1:9" ht="31.5" customHeight="1">
      <c r="B61" s="270" t="s">
        <v>58</v>
      </c>
      <c r="C61" s="270"/>
      <c r="D61" s="270"/>
      <c r="E61" s="270"/>
      <c r="F61" s="270"/>
      <c r="G61" s="271"/>
    </row>
    <row r="62" spans="1:9" ht="53.25" customHeight="1">
      <c r="A62" s="27"/>
      <c r="B62" s="4" t="s">
        <v>5</v>
      </c>
      <c r="C62" s="4" t="s">
        <v>59</v>
      </c>
      <c r="D62" s="4" t="s">
        <v>7</v>
      </c>
      <c r="E62" s="4" t="s">
        <v>60</v>
      </c>
      <c r="F62" s="4" t="s">
        <v>9</v>
      </c>
      <c r="G62" s="5" t="s">
        <v>129</v>
      </c>
    </row>
    <row r="63" spans="1:9" ht="33" customHeight="1">
      <c r="B63" s="28" t="s">
        <v>62</v>
      </c>
      <c r="C63" s="29"/>
      <c r="D63" s="119">
        <v>0</v>
      </c>
      <c r="E63" s="74">
        <v>0</v>
      </c>
      <c r="F63" s="31">
        <v>0</v>
      </c>
      <c r="G63" s="202" t="s">
        <v>481</v>
      </c>
    </row>
    <row r="64" spans="1:9" ht="20.100000000000001" customHeight="1">
      <c r="B64" s="39" t="s">
        <v>33</v>
      </c>
      <c r="C64" s="40"/>
      <c r="D64" s="75">
        <f>D63</f>
        <v>0</v>
      </c>
      <c r="E64" s="75">
        <f>E63</f>
        <v>0</v>
      </c>
      <c r="F64" s="55">
        <f>F63</f>
        <v>0</v>
      </c>
      <c r="G64" s="42"/>
    </row>
    <row r="65" spans="2:7" ht="39.9" customHeight="1">
      <c r="B65" s="28" t="s">
        <v>130</v>
      </c>
      <c r="C65" s="16" t="s">
        <v>193</v>
      </c>
      <c r="D65" s="74">
        <v>0</v>
      </c>
      <c r="E65" s="74">
        <v>728.76</v>
      </c>
      <c r="F65" s="31">
        <v>18</v>
      </c>
      <c r="G65" s="31" t="s">
        <v>194</v>
      </c>
    </row>
    <row r="66" spans="2:7" ht="20.100000000000001" customHeight="1">
      <c r="B66" s="39" t="s">
        <v>33</v>
      </c>
      <c r="C66" s="40"/>
      <c r="D66" s="75">
        <f>D65</f>
        <v>0</v>
      </c>
      <c r="E66" s="75">
        <f>E65</f>
        <v>728.76</v>
      </c>
      <c r="F66" s="55">
        <f>F65</f>
        <v>18</v>
      </c>
      <c r="G66" s="42"/>
    </row>
    <row r="67" spans="2:7" ht="39.9" customHeight="1">
      <c r="B67" s="28" t="s">
        <v>130</v>
      </c>
      <c r="C67" s="16" t="s">
        <v>195</v>
      </c>
      <c r="D67" s="119">
        <v>0</v>
      </c>
      <c r="E67" s="119">
        <v>5692.16</v>
      </c>
      <c r="F67" s="31">
        <v>107</v>
      </c>
      <c r="G67" s="31" t="s">
        <v>196</v>
      </c>
    </row>
    <row r="68" spans="2:7" ht="20.100000000000001" customHeight="1">
      <c r="B68" s="39" t="s">
        <v>33</v>
      </c>
      <c r="C68" s="40"/>
      <c r="D68" s="75">
        <f>D67</f>
        <v>0</v>
      </c>
      <c r="E68" s="75">
        <f>E67</f>
        <v>5692.16</v>
      </c>
      <c r="F68" s="55">
        <f>F67</f>
        <v>107</v>
      </c>
      <c r="G68" s="42"/>
    </row>
    <row r="69" spans="2:7" ht="59.4" customHeight="1">
      <c r="B69" s="28" t="s">
        <v>132</v>
      </c>
      <c r="C69" s="16" t="s">
        <v>197</v>
      </c>
      <c r="D69" s="119">
        <v>0</v>
      </c>
      <c r="E69" s="119">
        <v>1108.48</v>
      </c>
      <c r="F69" s="31">
        <v>1</v>
      </c>
      <c r="G69" s="31" t="s">
        <v>198</v>
      </c>
    </row>
    <row r="70" spans="2:7" ht="20.100000000000001" customHeight="1">
      <c r="B70" s="39" t="s">
        <v>33</v>
      </c>
      <c r="C70" s="40"/>
      <c r="D70" s="75">
        <f>D69</f>
        <v>0</v>
      </c>
      <c r="E70" s="75">
        <f>E69</f>
        <v>1108.48</v>
      </c>
      <c r="F70" s="55">
        <f>F69</f>
        <v>1</v>
      </c>
      <c r="G70" s="42"/>
    </row>
    <row r="71" spans="2:7" ht="39.9" customHeight="1">
      <c r="B71" s="28" t="s">
        <v>70</v>
      </c>
      <c r="C71" s="16" t="s">
        <v>199</v>
      </c>
      <c r="D71" s="119">
        <v>5232.47</v>
      </c>
      <c r="E71" s="119">
        <v>20580</v>
      </c>
      <c r="F71" s="31">
        <v>1</v>
      </c>
      <c r="G71" s="31" t="s">
        <v>200</v>
      </c>
    </row>
    <row r="72" spans="2:7" ht="20.100000000000001" customHeight="1">
      <c r="B72" s="39" t="s">
        <v>33</v>
      </c>
      <c r="C72" s="40"/>
      <c r="D72" s="75">
        <f>D71</f>
        <v>5232.47</v>
      </c>
      <c r="E72" s="75">
        <f>E71</f>
        <v>20580</v>
      </c>
      <c r="F72" s="55">
        <f>F71</f>
        <v>1</v>
      </c>
      <c r="G72" s="42"/>
    </row>
    <row r="73" spans="2:7" ht="39.9" customHeight="1">
      <c r="B73" s="28" t="s">
        <v>71</v>
      </c>
      <c r="C73" s="43"/>
      <c r="D73" s="74">
        <v>0</v>
      </c>
      <c r="E73" s="74">
        <v>0</v>
      </c>
      <c r="F73" s="31">
        <v>0</v>
      </c>
      <c r="G73" s="202" t="s">
        <v>481</v>
      </c>
    </row>
    <row r="74" spans="2:7" ht="20.100000000000001" customHeight="1">
      <c r="B74" s="39" t="s">
        <v>33</v>
      </c>
      <c r="C74" s="40"/>
      <c r="D74" s="75">
        <f>D73</f>
        <v>0</v>
      </c>
      <c r="E74" s="75">
        <f>E73</f>
        <v>0</v>
      </c>
      <c r="F74" s="55">
        <f>F73</f>
        <v>0</v>
      </c>
      <c r="G74" s="42"/>
    </row>
    <row r="75" spans="2:7" ht="17.25" customHeight="1">
      <c r="B75" s="268"/>
      <c r="C75" s="268"/>
      <c r="D75" s="268"/>
      <c r="E75" s="268"/>
      <c r="F75" s="268"/>
      <c r="G75" s="268"/>
    </row>
    <row r="76" spans="2:7" ht="33" customHeight="1">
      <c r="B76" s="25" t="s">
        <v>72</v>
      </c>
      <c r="C76" s="40"/>
      <c r="D76" s="76">
        <f>SUM(D74,D72,D70,D68,D66,D64,D60,D55)</f>
        <v>5569.05</v>
      </c>
      <c r="E76" s="76">
        <f>SUM(E74,E72,E70,E68,E66,E64,E60,E55)</f>
        <v>28473.399999999998</v>
      </c>
      <c r="F76" s="211">
        <f>SUM(F74,F72,F70,F68,F66,F64,F60,F55)</f>
        <v>227</v>
      </c>
      <c r="G76" s="42"/>
    </row>
    <row r="77" spans="2:7">
      <c r="B77" s="60"/>
      <c r="C77" s="61"/>
      <c r="D77" s="61"/>
      <c r="E77" s="61"/>
      <c r="F77" s="61"/>
    </row>
    <row r="78" spans="2:7">
      <c r="B78" s="60"/>
      <c r="C78" s="61"/>
      <c r="D78" s="61"/>
      <c r="E78" s="61"/>
      <c r="F78" s="61"/>
    </row>
    <row r="79" spans="2:7">
      <c r="B79" s="64" t="s">
        <v>201</v>
      </c>
    </row>
    <row r="80" spans="2:7">
      <c r="B80" s="64"/>
    </row>
    <row r="81" spans="2:4">
      <c r="B81" s="45" t="s">
        <v>140</v>
      </c>
    </row>
    <row r="82" spans="2:4">
      <c r="B82" s="45" t="s">
        <v>203</v>
      </c>
    </row>
    <row r="83" spans="2:4">
      <c r="B83" s="45" t="s">
        <v>204</v>
      </c>
    </row>
    <row r="84" spans="2:4">
      <c r="B84" s="46"/>
    </row>
    <row r="86" spans="2:4">
      <c r="B86" s="269"/>
      <c r="C86" s="269"/>
      <c r="D86" s="269"/>
    </row>
    <row r="88" spans="2:4" ht="15.75" customHeight="1"/>
  </sheetData>
  <mergeCells count="8">
    <mergeCell ref="B75:G75"/>
    <mergeCell ref="B86:D86"/>
    <mergeCell ref="B4:G4"/>
    <mergeCell ref="B5:G5"/>
    <mergeCell ref="B6:G6"/>
    <mergeCell ref="B8:B53"/>
    <mergeCell ref="B56:B59"/>
    <mergeCell ref="B61:G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3640-A45F-4409-99CF-BFCFA1FB67C9}">
  <dimension ref="A1:J42"/>
  <sheetViews>
    <sheetView topLeftCell="A21" workbookViewId="0">
      <selection activeCell="D20" sqref="D20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2:10" ht="30" customHeight="1">
      <c r="B1" s="1" t="s">
        <v>0</v>
      </c>
    </row>
    <row r="2" spans="2:10" ht="25.5" customHeight="1">
      <c r="B2" s="1" t="s">
        <v>1</v>
      </c>
      <c r="D2" s="2"/>
      <c r="E2" s="2"/>
    </row>
    <row r="3" spans="2:10" ht="12.75" customHeight="1">
      <c r="B3" s="1"/>
      <c r="D3" s="2"/>
      <c r="E3" s="2"/>
    </row>
    <row r="4" spans="2:10" ht="32.25" customHeight="1">
      <c r="B4" s="260" t="s">
        <v>74</v>
      </c>
      <c r="C4" s="260"/>
      <c r="D4" s="260"/>
      <c r="E4" s="260"/>
      <c r="F4" s="260"/>
      <c r="G4" s="260"/>
    </row>
    <row r="5" spans="2:10" ht="31.5" customHeight="1">
      <c r="B5" s="260" t="s">
        <v>205</v>
      </c>
      <c r="C5" s="260"/>
      <c r="D5" s="260"/>
      <c r="E5" s="260"/>
      <c r="F5" s="260"/>
      <c r="G5" s="260"/>
    </row>
    <row r="6" spans="2:10" ht="26.25" customHeight="1">
      <c r="B6" s="261" t="s">
        <v>4</v>
      </c>
      <c r="C6" s="261"/>
      <c r="D6" s="261"/>
      <c r="E6" s="261"/>
      <c r="F6" s="261"/>
      <c r="G6" s="261"/>
    </row>
    <row r="7" spans="2:10" ht="55.5" customHeight="1"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5" t="s">
        <v>10</v>
      </c>
    </row>
    <row r="8" spans="2:10" ht="36.75" customHeight="1">
      <c r="B8" s="272" t="s">
        <v>76</v>
      </c>
      <c r="C8" s="67" t="s">
        <v>206</v>
      </c>
      <c r="D8" s="30">
        <v>51.84</v>
      </c>
      <c r="E8" s="68">
        <v>2.7</v>
      </c>
      <c r="F8" s="8">
        <v>1</v>
      </c>
      <c r="G8" s="69"/>
    </row>
    <row r="9" spans="2:10" ht="36.75" customHeight="1">
      <c r="B9" s="272"/>
      <c r="C9" s="67" t="s">
        <v>207</v>
      </c>
      <c r="D9" s="30">
        <v>3910.31</v>
      </c>
      <c r="E9" s="68">
        <v>6.81</v>
      </c>
      <c r="F9" s="8">
        <v>1</v>
      </c>
      <c r="G9" s="69"/>
    </row>
    <row r="10" spans="2:10" ht="36.75" customHeight="1">
      <c r="B10" s="272"/>
      <c r="C10" s="67" t="s">
        <v>208</v>
      </c>
      <c r="D10" s="30">
        <v>67</v>
      </c>
      <c r="E10" s="68">
        <v>2.7</v>
      </c>
      <c r="F10" s="8">
        <v>1</v>
      </c>
      <c r="G10" s="69"/>
    </row>
    <row r="11" spans="2:10" ht="36.75" customHeight="1">
      <c r="B11" s="272"/>
      <c r="C11" s="67" t="s">
        <v>209</v>
      </c>
      <c r="D11" s="30">
        <v>103.84</v>
      </c>
      <c r="E11" s="68">
        <v>4.7699999999999996</v>
      </c>
      <c r="F11" s="8">
        <v>1</v>
      </c>
      <c r="G11" s="69"/>
    </row>
    <row r="12" spans="2:10" ht="29.25" customHeight="1">
      <c r="B12" s="272"/>
      <c r="C12" s="8" t="s">
        <v>210</v>
      </c>
      <c r="D12" s="30">
        <v>412.97</v>
      </c>
      <c r="E12" s="68">
        <v>6.3</v>
      </c>
      <c r="F12" s="8">
        <v>1</v>
      </c>
      <c r="G12" s="26"/>
    </row>
    <row r="13" spans="2:10" ht="25.5" customHeight="1">
      <c r="B13" s="53" t="s">
        <v>33</v>
      </c>
      <c r="C13" s="8"/>
      <c r="D13" s="70">
        <f>SUM(D8:D12)</f>
        <v>4545.96</v>
      </c>
      <c r="E13" s="70">
        <f>SUM(E8:E12)</f>
        <v>23.28</v>
      </c>
      <c r="F13" s="54">
        <f>SUM(F8:F12)</f>
        <v>5</v>
      </c>
      <c r="G13" s="26"/>
    </row>
    <row r="14" spans="2:10" ht="45" customHeight="1">
      <c r="B14" s="272" t="s">
        <v>34</v>
      </c>
      <c r="C14" s="8" t="s">
        <v>211</v>
      </c>
      <c r="D14" s="30">
        <v>36.159999999999997</v>
      </c>
      <c r="E14" s="68">
        <v>25</v>
      </c>
      <c r="F14" s="8">
        <v>1</v>
      </c>
      <c r="G14" s="71" t="s">
        <v>212</v>
      </c>
    </row>
    <row r="15" spans="2:10" ht="25.5" customHeight="1">
      <c r="B15" s="272"/>
      <c r="C15" s="28"/>
      <c r="D15" s="72"/>
      <c r="E15" s="72"/>
      <c r="F15" s="73"/>
      <c r="G15" s="26"/>
      <c r="H15" s="24"/>
      <c r="I15" s="24"/>
      <c r="J15" s="24"/>
    </row>
    <row r="16" spans="2:10" ht="25.5" customHeight="1">
      <c r="B16" s="25" t="s">
        <v>33</v>
      </c>
      <c r="C16" s="25"/>
      <c r="D16" s="70">
        <f>SUM(D14:D15)</f>
        <v>36.159999999999997</v>
      </c>
      <c r="E16" s="70">
        <f>SUM(E14:E15)</f>
        <v>25</v>
      </c>
      <c r="F16" s="54">
        <f>SUM(F14:F15)</f>
        <v>1</v>
      </c>
      <c r="G16" s="26"/>
      <c r="H16" s="24"/>
      <c r="I16" s="24"/>
      <c r="J16" s="24"/>
    </row>
    <row r="17" spans="1:7" ht="31.5" customHeight="1">
      <c r="B17" s="270" t="s">
        <v>58</v>
      </c>
      <c r="C17" s="270"/>
      <c r="D17" s="270"/>
      <c r="E17" s="270"/>
      <c r="F17" s="270"/>
      <c r="G17" s="271"/>
    </row>
    <row r="18" spans="1:7" ht="53.25" customHeight="1">
      <c r="A18" s="27"/>
      <c r="B18" s="4" t="s">
        <v>5</v>
      </c>
      <c r="C18" s="4" t="s">
        <v>59</v>
      </c>
      <c r="D18" s="4" t="s">
        <v>7</v>
      </c>
      <c r="E18" s="4" t="s">
        <v>60</v>
      </c>
      <c r="F18" s="4" t="s">
        <v>9</v>
      </c>
      <c r="G18" s="5" t="s">
        <v>129</v>
      </c>
    </row>
    <row r="19" spans="1:7" ht="33" customHeight="1">
      <c r="B19" s="28" t="s">
        <v>62</v>
      </c>
      <c r="C19" s="29"/>
      <c r="D19" s="74">
        <v>0</v>
      </c>
      <c r="E19" s="74">
        <v>0</v>
      </c>
      <c r="F19" s="31">
        <v>0</v>
      </c>
      <c r="G19" s="202" t="s">
        <v>481</v>
      </c>
    </row>
    <row r="20" spans="1:7" ht="24.75" customHeight="1">
      <c r="B20" s="39" t="s">
        <v>33</v>
      </c>
      <c r="C20" s="40"/>
      <c r="D20" s="75">
        <f>SUM(D19)</f>
        <v>0</v>
      </c>
      <c r="E20" s="75">
        <f>SUM(E19)</f>
        <v>0</v>
      </c>
      <c r="F20" s="55">
        <f>SUM(F19)</f>
        <v>0</v>
      </c>
      <c r="G20" s="42"/>
    </row>
    <row r="21" spans="1:7" ht="28.5" customHeight="1">
      <c r="B21" s="28" t="s">
        <v>130</v>
      </c>
      <c r="C21" s="29"/>
      <c r="D21" s="74">
        <v>0</v>
      </c>
      <c r="E21" s="74">
        <v>0</v>
      </c>
      <c r="F21" s="31">
        <v>0</v>
      </c>
      <c r="G21" s="202" t="s">
        <v>481</v>
      </c>
    </row>
    <row r="22" spans="1:7" ht="29.25" customHeight="1">
      <c r="B22" s="39" t="s">
        <v>33</v>
      </c>
      <c r="C22" s="40"/>
      <c r="D22" s="75">
        <f>SUM(D21)</f>
        <v>0</v>
      </c>
      <c r="E22" s="75">
        <f>SUM(E21)</f>
        <v>0</v>
      </c>
      <c r="F22" s="55">
        <f>SUM(F21)</f>
        <v>0</v>
      </c>
      <c r="G22" s="42"/>
    </row>
    <row r="23" spans="1:7" ht="24" customHeight="1">
      <c r="B23" s="28" t="s">
        <v>132</v>
      </c>
      <c r="C23" s="29"/>
      <c r="D23" s="74">
        <v>0</v>
      </c>
      <c r="E23" s="74">
        <v>0</v>
      </c>
      <c r="F23" s="31">
        <v>0</v>
      </c>
      <c r="G23" s="202" t="s">
        <v>481</v>
      </c>
    </row>
    <row r="24" spans="1:7" ht="27" customHeight="1">
      <c r="B24" s="39" t="s">
        <v>33</v>
      </c>
      <c r="C24" s="40"/>
      <c r="D24" s="75">
        <f>SUM(D23)</f>
        <v>0</v>
      </c>
      <c r="E24" s="75">
        <f>SUM(E23)</f>
        <v>0</v>
      </c>
      <c r="F24" s="55">
        <f>SUM(F23)</f>
        <v>0</v>
      </c>
      <c r="G24" s="42"/>
    </row>
    <row r="25" spans="1:7" ht="27" customHeight="1">
      <c r="B25" s="28" t="s">
        <v>70</v>
      </c>
      <c r="C25" s="40"/>
      <c r="D25" s="177">
        <v>0</v>
      </c>
      <c r="E25" s="177">
        <v>0</v>
      </c>
      <c r="F25" s="175">
        <v>0</v>
      </c>
      <c r="G25" s="202" t="s">
        <v>481</v>
      </c>
    </row>
    <row r="26" spans="1:7" ht="16.5" customHeight="1">
      <c r="B26" s="39" t="s">
        <v>33</v>
      </c>
      <c r="C26" s="40"/>
      <c r="D26" s="75">
        <f>SUM(D25)</f>
        <v>0</v>
      </c>
      <c r="E26" s="75">
        <f>SUM(E25)</f>
        <v>0</v>
      </c>
      <c r="F26" s="55">
        <f>SUM(F25)</f>
        <v>0</v>
      </c>
      <c r="G26" s="42"/>
    </row>
    <row r="27" spans="1:7" ht="30.75" customHeight="1">
      <c r="B27" s="28" t="s">
        <v>71</v>
      </c>
      <c r="C27" s="43"/>
      <c r="D27" s="74">
        <v>0</v>
      </c>
      <c r="E27" s="74">
        <v>0</v>
      </c>
      <c r="F27" s="31">
        <v>0</v>
      </c>
      <c r="G27" s="202" t="s">
        <v>481</v>
      </c>
    </row>
    <row r="28" spans="1:7" ht="15.6">
      <c r="B28" s="39" t="s">
        <v>33</v>
      </c>
      <c r="C28" s="40"/>
      <c r="D28" s="75">
        <f>SUM(D27)</f>
        <v>0</v>
      </c>
      <c r="E28" s="75">
        <f>SUM(E27)</f>
        <v>0</v>
      </c>
      <c r="F28" s="55">
        <f>SUM(F27)</f>
        <v>0</v>
      </c>
      <c r="G28" s="42"/>
    </row>
    <row r="29" spans="1:7" ht="17.25" customHeight="1">
      <c r="B29" s="268"/>
      <c r="C29" s="268"/>
      <c r="D29" s="268"/>
      <c r="E29" s="268"/>
      <c r="F29" s="268"/>
      <c r="G29" s="268"/>
    </row>
    <row r="30" spans="1:7" ht="33" customHeight="1">
      <c r="B30" s="25" t="s">
        <v>72</v>
      </c>
      <c r="C30" s="40"/>
      <c r="D30" s="77">
        <f>D13+D16+D20+D22+D24+D26+D28</f>
        <v>4582.12</v>
      </c>
      <c r="E30" s="77">
        <f>E13+E16+E20+E22+E24+E26+E28</f>
        <v>48.28</v>
      </c>
      <c r="F30" s="78">
        <f>F13+F16+F20+F22+F24+F26+F28</f>
        <v>6</v>
      </c>
      <c r="G30" s="42"/>
    </row>
    <row r="31" spans="1:7">
      <c r="B31" s="60"/>
      <c r="C31" s="61"/>
      <c r="D31" s="61"/>
      <c r="E31" s="61"/>
      <c r="F31" s="61"/>
    </row>
    <row r="32" spans="1:7">
      <c r="B32" s="60"/>
      <c r="C32" s="61"/>
      <c r="D32" s="61"/>
      <c r="E32" s="61"/>
      <c r="F32" s="61"/>
    </row>
    <row r="33" spans="2:4">
      <c r="B33" s="64" t="s">
        <v>482</v>
      </c>
    </row>
    <row r="34" spans="2:4">
      <c r="B34" s="64"/>
    </row>
    <row r="35" spans="2:4">
      <c r="B35" s="45" t="s">
        <v>321</v>
      </c>
    </row>
    <row r="36" spans="2:4">
      <c r="B36" s="45" t="s">
        <v>213</v>
      </c>
    </row>
    <row r="37" spans="2:4">
      <c r="B37" s="45" t="s">
        <v>214</v>
      </c>
    </row>
    <row r="38" spans="2:4">
      <c r="B38" s="46"/>
    </row>
    <row r="39" spans="2:4">
      <c r="B39" t="s">
        <v>73</v>
      </c>
    </row>
    <row r="40" spans="2:4">
      <c r="B40" s="269"/>
      <c r="C40" s="269"/>
      <c r="D40" s="269"/>
    </row>
    <row r="42" spans="2:4" ht="15.75" customHeight="1"/>
  </sheetData>
  <mergeCells count="8">
    <mergeCell ref="B29:G29"/>
    <mergeCell ref="B40:D40"/>
    <mergeCell ref="B4:G4"/>
    <mergeCell ref="B5:G5"/>
    <mergeCell ref="B6:G6"/>
    <mergeCell ref="B8:B12"/>
    <mergeCell ref="B14:B15"/>
    <mergeCell ref="B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A037-70D2-4148-8F8C-0DB7D5E15E8B}">
  <dimension ref="A1:J39"/>
  <sheetViews>
    <sheetView topLeftCell="A26" workbookViewId="0">
      <selection activeCell="F25" sqref="F25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1:10" ht="30" customHeight="1">
      <c r="B1" s="1" t="s">
        <v>0</v>
      </c>
    </row>
    <row r="2" spans="1:10" ht="25.5" customHeight="1">
      <c r="B2" s="1" t="s">
        <v>1</v>
      </c>
      <c r="D2" s="2"/>
      <c r="E2" s="2"/>
    </row>
    <row r="3" spans="1:10" ht="12.75" customHeight="1">
      <c r="B3" s="1"/>
      <c r="D3" s="2"/>
      <c r="E3" s="2"/>
    </row>
    <row r="4" spans="1:10" ht="32.25" customHeight="1">
      <c r="B4" s="260" t="s">
        <v>215</v>
      </c>
      <c r="C4" s="260"/>
      <c r="D4" s="260"/>
      <c r="E4" s="260"/>
      <c r="F4" s="260"/>
      <c r="G4" s="260"/>
    </row>
    <row r="5" spans="1:10" ht="31.5" customHeight="1">
      <c r="B5" s="260" t="s">
        <v>216</v>
      </c>
      <c r="C5" s="260"/>
      <c r="D5" s="260"/>
      <c r="E5" s="260"/>
      <c r="F5" s="260"/>
      <c r="G5" s="260"/>
    </row>
    <row r="6" spans="1:10" ht="26.25" customHeight="1">
      <c r="B6" s="261" t="s">
        <v>4</v>
      </c>
      <c r="C6" s="261"/>
      <c r="D6" s="261"/>
      <c r="E6" s="261"/>
      <c r="F6" s="261"/>
      <c r="G6" s="261"/>
    </row>
    <row r="7" spans="1:10" ht="55.5" customHeight="1"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5" t="s">
        <v>10</v>
      </c>
    </row>
    <row r="8" spans="1:10" ht="36.75" customHeight="1">
      <c r="B8" s="272" t="s">
        <v>76</v>
      </c>
      <c r="C8" s="79"/>
      <c r="D8" s="74"/>
      <c r="E8" s="80"/>
      <c r="F8" s="81"/>
      <c r="G8" s="69"/>
    </row>
    <row r="9" spans="1:10" ht="29.25" customHeight="1">
      <c r="B9" s="272"/>
      <c r="C9" s="8"/>
      <c r="D9" s="72"/>
      <c r="E9" s="80"/>
      <c r="F9" s="73"/>
      <c r="G9" s="26"/>
    </row>
    <row r="10" spans="1:10" ht="25.5" customHeight="1">
      <c r="B10" s="53" t="s">
        <v>33</v>
      </c>
      <c r="C10" s="8"/>
      <c r="D10" s="70">
        <f>SUM(D8:D9)</f>
        <v>0</v>
      </c>
      <c r="E10" s="70">
        <f>SUM(E8:E9)</f>
        <v>0</v>
      </c>
      <c r="F10" s="54">
        <f>SUM(F8:F9)</f>
        <v>0</v>
      </c>
      <c r="G10" s="26"/>
    </row>
    <row r="11" spans="1:10" ht="25.5" customHeight="1">
      <c r="B11" s="272" t="s">
        <v>34</v>
      </c>
      <c r="C11" s="8"/>
      <c r="D11" s="72"/>
      <c r="E11" s="72"/>
      <c r="F11" s="73"/>
      <c r="G11" s="26"/>
    </row>
    <row r="12" spans="1:10" ht="25.5" customHeight="1">
      <c r="B12" s="272"/>
      <c r="C12" s="28"/>
      <c r="D12" s="72"/>
      <c r="E12" s="72"/>
      <c r="F12" s="73"/>
      <c r="G12" s="26"/>
      <c r="H12" s="24"/>
      <c r="I12" s="24"/>
      <c r="J12" s="24"/>
    </row>
    <row r="13" spans="1:10" ht="25.5" customHeight="1">
      <c r="B13" s="25" t="s">
        <v>33</v>
      </c>
      <c r="C13" s="25"/>
      <c r="D13" s="70">
        <f>SUM(D11:D12)</f>
        <v>0</v>
      </c>
      <c r="E13" s="70">
        <f>SUM(E11:E12)</f>
        <v>0</v>
      </c>
      <c r="F13" s="54">
        <f>SUM(F11:F12)</f>
        <v>0</v>
      </c>
      <c r="G13" s="26"/>
      <c r="H13" s="24"/>
      <c r="I13" s="24"/>
      <c r="J13" s="24"/>
    </row>
    <row r="14" spans="1:10" ht="31.5" customHeight="1">
      <c r="B14" s="270" t="s">
        <v>58</v>
      </c>
      <c r="C14" s="270"/>
      <c r="D14" s="270"/>
      <c r="E14" s="270"/>
      <c r="F14" s="270"/>
      <c r="G14" s="271"/>
    </row>
    <row r="15" spans="1:10" ht="53.25" customHeight="1">
      <c r="A15" s="27"/>
      <c r="B15" s="4" t="s">
        <v>5</v>
      </c>
      <c r="C15" s="4" t="s">
        <v>59</v>
      </c>
      <c r="D15" s="4" t="s">
        <v>7</v>
      </c>
      <c r="E15" s="4" t="s">
        <v>60</v>
      </c>
      <c r="F15" s="4" t="s">
        <v>9</v>
      </c>
      <c r="G15" s="5" t="s">
        <v>129</v>
      </c>
    </row>
    <row r="16" spans="1:10" ht="33" customHeight="1">
      <c r="B16" s="28" t="s">
        <v>62</v>
      </c>
      <c r="C16" s="29"/>
      <c r="D16" s="74"/>
      <c r="E16" s="74"/>
      <c r="F16" s="31"/>
      <c r="G16" s="42"/>
    </row>
    <row r="17" spans="2:7" ht="24.75" customHeight="1">
      <c r="B17" s="39" t="s">
        <v>33</v>
      </c>
      <c r="C17" s="40"/>
      <c r="D17" s="75">
        <f>SUM(D16)</f>
        <v>0</v>
      </c>
      <c r="E17" s="75">
        <f>SUM(E16)</f>
        <v>0</v>
      </c>
      <c r="F17" s="55">
        <f>SUM(F16)</f>
        <v>0</v>
      </c>
      <c r="G17" s="42"/>
    </row>
    <row r="18" spans="2:7" ht="28.5" customHeight="1">
      <c r="B18" s="28" t="s">
        <v>130</v>
      </c>
      <c r="C18" s="29"/>
      <c r="D18" s="74"/>
      <c r="E18" s="74"/>
      <c r="F18" s="31"/>
      <c r="G18" s="42"/>
    </row>
    <row r="19" spans="2:7" ht="29.25" customHeight="1">
      <c r="B19" s="39" t="s">
        <v>33</v>
      </c>
      <c r="C19" s="40"/>
      <c r="D19" s="75">
        <f>SUM(D18)</f>
        <v>0</v>
      </c>
      <c r="E19" s="75">
        <f>SUM(E18)</f>
        <v>0</v>
      </c>
      <c r="F19" s="55">
        <f>SUM(F18)</f>
        <v>0</v>
      </c>
      <c r="G19" s="42"/>
    </row>
    <row r="20" spans="2:7" ht="24" customHeight="1">
      <c r="B20" s="28" t="s">
        <v>132</v>
      </c>
      <c r="C20" s="29"/>
      <c r="D20" s="74"/>
      <c r="E20" s="74"/>
      <c r="F20" s="56"/>
      <c r="G20" s="42"/>
    </row>
    <row r="21" spans="2:7" ht="27" customHeight="1">
      <c r="B21" s="39" t="s">
        <v>33</v>
      </c>
      <c r="C21" s="40"/>
      <c r="D21" s="75">
        <f>SUM(D20)</f>
        <v>0</v>
      </c>
      <c r="E21" s="75">
        <f>SUM(E20)</f>
        <v>0</v>
      </c>
      <c r="F21" s="55">
        <f>SUM(F20)</f>
        <v>0</v>
      </c>
      <c r="G21" s="42"/>
    </row>
    <row r="22" spans="2:7" ht="27" customHeight="1">
      <c r="B22" s="28" t="s">
        <v>70</v>
      </c>
      <c r="C22" s="40"/>
      <c r="D22" s="76"/>
      <c r="E22" s="76"/>
      <c r="F22" s="41"/>
      <c r="G22" s="42"/>
    </row>
    <row r="23" spans="2:7" ht="16.5" customHeight="1">
      <c r="B23" s="39" t="s">
        <v>33</v>
      </c>
      <c r="C23" s="40"/>
      <c r="D23" s="75">
        <f>SUM(D22)</f>
        <v>0</v>
      </c>
      <c r="E23" s="75">
        <f>SUM(E22)</f>
        <v>0</v>
      </c>
      <c r="F23" s="55">
        <f>SUM(F22)</f>
        <v>0</v>
      </c>
      <c r="G23" s="42"/>
    </row>
    <row r="24" spans="2:7" ht="30.75" customHeight="1">
      <c r="B24" s="28" t="s">
        <v>71</v>
      </c>
      <c r="C24" s="43"/>
      <c r="D24" s="74"/>
      <c r="E24" s="74"/>
      <c r="F24" s="31"/>
      <c r="G24" s="42"/>
    </row>
    <row r="25" spans="2:7" ht="15.6">
      <c r="B25" s="39" t="s">
        <v>33</v>
      </c>
      <c r="C25" s="40"/>
      <c r="D25" s="75">
        <f>SUM(D24)</f>
        <v>0</v>
      </c>
      <c r="E25" s="75">
        <f>SUM(E24)</f>
        <v>0</v>
      </c>
      <c r="F25" s="55">
        <f>SUM(F24)</f>
        <v>0</v>
      </c>
      <c r="G25" s="42"/>
    </row>
    <row r="26" spans="2:7" ht="17.25" customHeight="1">
      <c r="B26" s="268"/>
      <c r="C26" s="268"/>
      <c r="D26" s="268"/>
      <c r="E26" s="268"/>
      <c r="F26" s="268"/>
      <c r="G26" s="268"/>
    </row>
    <row r="27" spans="2:7" ht="33" customHeight="1">
      <c r="B27" s="25" t="s">
        <v>72</v>
      </c>
      <c r="C27" s="40"/>
      <c r="D27" s="77">
        <f>D10+D13+D17+D19+D21+D23+D25</f>
        <v>0</v>
      </c>
      <c r="E27" s="77">
        <f>E10+E13+E17+E19+E21+E23+E25</f>
        <v>0</v>
      </c>
      <c r="F27" s="78">
        <f>F10+F13+F17+F19+F21+F23+F25</f>
        <v>0</v>
      </c>
      <c r="G27" s="42"/>
    </row>
    <row r="28" spans="2:7">
      <c r="B28" s="60"/>
      <c r="C28" s="61"/>
      <c r="D28" s="61"/>
      <c r="E28" s="61"/>
      <c r="F28" s="61"/>
    </row>
    <row r="29" spans="2:7">
      <c r="B29" s="60"/>
      <c r="C29" s="61"/>
      <c r="D29" s="61"/>
      <c r="E29" s="61"/>
      <c r="F29" s="61"/>
    </row>
    <row r="30" spans="2:7">
      <c r="B30" s="64" t="s">
        <v>482</v>
      </c>
    </row>
    <row r="31" spans="2:7">
      <c r="B31" s="64"/>
    </row>
    <row r="32" spans="2:7">
      <c r="B32" s="45" t="s">
        <v>202</v>
      </c>
    </row>
    <row r="33" spans="2:4">
      <c r="B33" s="45" t="s">
        <v>217</v>
      </c>
    </row>
    <row r="34" spans="2:4">
      <c r="B34" s="45" t="s">
        <v>218</v>
      </c>
    </row>
    <row r="35" spans="2:4">
      <c r="B35" s="46"/>
    </row>
    <row r="36" spans="2:4">
      <c r="B36" t="s">
        <v>73</v>
      </c>
    </row>
    <row r="37" spans="2:4">
      <c r="B37" s="269"/>
      <c r="C37" s="269"/>
      <c r="D37" s="269"/>
    </row>
    <row r="39" spans="2:4" ht="15.75" customHeight="1"/>
  </sheetData>
  <mergeCells count="8">
    <mergeCell ref="B26:G26"/>
    <mergeCell ref="B37:D37"/>
    <mergeCell ref="B4:G4"/>
    <mergeCell ref="B5:G5"/>
    <mergeCell ref="B6:G6"/>
    <mergeCell ref="B8:B9"/>
    <mergeCell ref="B11:B12"/>
    <mergeCell ref="B14:G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FA49-642A-4437-9E71-AC706A15CAB5}">
  <dimension ref="B1:P121"/>
  <sheetViews>
    <sheetView topLeftCell="A108" workbookViewId="0">
      <selection activeCell="B8" sqref="B8:B60"/>
    </sheetView>
  </sheetViews>
  <sheetFormatPr defaultColWidth="9.109375" defaultRowHeight="14.4"/>
  <cols>
    <col min="1" max="1" width="3.44140625" customWidth="1"/>
    <col min="2" max="2" width="38.88671875" customWidth="1"/>
    <col min="3" max="3" width="33.88671875" customWidth="1"/>
    <col min="4" max="4" width="16.6640625" customWidth="1"/>
    <col min="5" max="5" width="21.88671875" customWidth="1"/>
    <col min="6" max="6" width="11.33203125" customWidth="1"/>
    <col min="7" max="7" width="40.109375" customWidth="1"/>
    <col min="8" max="8" width="16" customWidth="1"/>
  </cols>
  <sheetData>
    <row r="1" spans="2:9" ht="30" customHeight="1">
      <c r="B1" s="82" t="s">
        <v>0</v>
      </c>
    </row>
    <row r="2" spans="2:9" ht="25.5" customHeight="1">
      <c r="B2" s="82" t="s">
        <v>1</v>
      </c>
      <c r="D2" s="83"/>
      <c r="E2" s="83"/>
    </row>
    <row r="3" spans="2:9" ht="12.75" customHeight="1">
      <c r="B3" s="82"/>
      <c r="D3" s="83"/>
      <c r="E3" s="83"/>
    </row>
    <row r="4" spans="2:9" ht="32.25" customHeight="1">
      <c r="B4" s="274" t="s">
        <v>74</v>
      </c>
      <c r="C4" s="274"/>
      <c r="D4" s="274"/>
      <c r="E4" s="274"/>
      <c r="F4" s="274"/>
      <c r="G4" s="274"/>
    </row>
    <row r="5" spans="2:9" ht="31.5" customHeight="1">
      <c r="B5" s="275" t="s">
        <v>219</v>
      </c>
      <c r="C5" s="275"/>
      <c r="D5" s="275"/>
      <c r="E5" s="275"/>
      <c r="F5" s="275"/>
      <c r="G5" s="275"/>
    </row>
    <row r="6" spans="2:9" ht="26.25" customHeight="1">
      <c r="B6" s="276" t="s">
        <v>4</v>
      </c>
      <c r="C6" s="276"/>
      <c r="D6" s="276"/>
      <c r="E6" s="276"/>
      <c r="F6" s="276"/>
      <c r="G6" s="276"/>
    </row>
    <row r="7" spans="2:9" ht="97.5" customHeight="1">
      <c r="B7" s="84" t="s">
        <v>5</v>
      </c>
      <c r="C7" s="85" t="s">
        <v>6</v>
      </c>
      <c r="D7" s="85" t="s">
        <v>7</v>
      </c>
      <c r="E7" s="85" t="s">
        <v>8</v>
      </c>
      <c r="F7" s="85" t="s">
        <v>9</v>
      </c>
      <c r="G7" s="85" t="s">
        <v>10</v>
      </c>
      <c r="I7" s="86"/>
    </row>
    <row r="8" spans="2:9" ht="31.5" customHeight="1">
      <c r="B8" s="277" t="s">
        <v>76</v>
      </c>
      <c r="C8" s="8" t="s">
        <v>220</v>
      </c>
      <c r="D8" s="74">
        <v>0</v>
      </c>
      <c r="E8" s="198">
        <v>10</v>
      </c>
      <c r="F8" s="219">
        <v>6</v>
      </c>
      <c r="G8" s="88"/>
      <c r="I8" s="89"/>
    </row>
    <row r="9" spans="2:9" ht="31.5" customHeight="1">
      <c r="B9" s="278"/>
      <c r="C9" s="8" t="s">
        <v>221</v>
      </c>
      <c r="D9" s="74">
        <v>0</v>
      </c>
      <c r="E9" s="198">
        <v>6</v>
      </c>
      <c r="F9" s="219">
        <v>1</v>
      </c>
      <c r="G9" s="88"/>
      <c r="I9" s="89"/>
    </row>
    <row r="10" spans="2:9" ht="31.5" customHeight="1">
      <c r="B10" s="278"/>
      <c r="C10" s="90" t="s">
        <v>222</v>
      </c>
      <c r="D10" s="74">
        <v>0</v>
      </c>
      <c r="E10" s="198">
        <v>10</v>
      </c>
      <c r="F10" s="219">
        <v>3</v>
      </c>
      <c r="G10" s="88"/>
    </row>
    <row r="11" spans="2:9" ht="31.5" customHeight="1">
      <c r="B11" s="278"/>
      <c r="C11" s="90" t="s">
        <v>223</v>
      </c>
      <c r="D11" s="74">
        <v>0</v>
      </c>
      <c r="E11" s="198">
        <v>6</v>
      </c>
      <c r="F11" s="219">
        <v>1</v>
      </c>
      <c r="G11" s="88"/>
    </row>
    <row r="12" spans="2:9" ht="31.5" customHeight="1">
      <c r="B12" s="278"/>
      <c r="C12" s="8" t="s">
        <v>224</v>
      </c>
      <c r="D12" s="74">
        <v>0</v>
      </c>
      <c r="E12" s="198">
        <v>10</v>
      </c>
      <c r="F12" s="219">
        <v>3</v>
      </c>
      <c r="G12" s="88"/>
    </row>
    <row r="13" spans="2:9" ht="31.5" customHeight="1">
      <c r="B13" s="278"/>
      <c r="C13" s="8" t="s">
        <v>225</v>
      </c>
      <c r="D13" s="74">
        <v>0</v>
      </c>
      <c r="E13" s="198">
        <v>15</v>
      </c>
      <c r="F13" s="219">
        <v>0</v>
      </c>
      <c r="G13" s="221" t="s">
        <v>481</v>
      </c>
    </row>
    <row r="14" spans="2:9" ht="31.5" customHeight="1">
      <c r="B14" s="278"/>
      <c r="C14" s="8" t="s">
        <v>226</v>
      </c>
      <c r="D14" s="74">
        <v>0</v>
      </c>
      <c r="E14" s="198">
        <v>6</v>
      </c>
      <c r="F14" s="219">
        <v>0</v>
      </c>
      <c r="G14" s="221" t="s">
        <v>481</v>
      </c>
    </row>
    <row r="15" spans="2:9" ht="31.5" customHeight="1">
      <c r="B15" s="278"/>
      <c r="C15" s="8" t="s">
        <v>227</v>
      </c>
      <c r="D15" s="74">
        <v>30</v>
      </c>
      <c r="E15" s="198">
        <v>10</v>
      </c>
      <c r="F15" s="219">
        <v>8</v>
      </c>
      <c r="G15" s="91"/>
    </row>
    <row r="16" spans="2:9" ht="31.5" customHeight="1">
      <c r="B16" s="278"/>
      <c r="C16" s="8" t="s">
        <v>228</v>
      </c>
      <c r="D16" s="74">
        <v>24</v>
      </c>
      <c r="E16" s="198">
        <v>6</v>
      </c>
      <c r="F16" s="219">
        <v>6</v>
      </c>
      <c r="G16" s="91"/>
    </row>
    <row r="17" spans="2:9" ht="31.5" customHeight="1">
      <c r="B17" s="278"/>
      <c r="C17" s="8" t="s">
        <v>229</v>
      </c>
      <c r="D17" s="74">
        <v>30</v>
      </c>
      <c r="E17" s="198">
        <v>10</v>
      </c>
      <c r="F17" s="219">
        <v>1</v>
      </c>
      <c r="G17" s="92"/>
    </row>
    <row r="18" spans="2:9" ht="31.5" customHeight="1">
      <c r="B18" s="278"/>
      <c r="C18" s="8" t="s">
        <v>230</v>
      </c>
      <c r="D18" s="74">
        <v>45</v>
      </c>
      <c r="E18" s="198">
        <v>15</v>
      </c>
      <c r="F18" s="219">
        <v>1</v>
      </c>
      <c r="G18" s="92"/>
    </row>
    <row r="19" spans="2:9" ht="31.5" customHeight="1">
      <c r="B19" s="278"/>
      <c r="C19" s="8" t="s">
        <v>231</v>
      </c>
      <c r="D19" s="74">
        <v>27</v>
      </c>
      <c r="E19" s="198">
        <v>10</v>
      </c>
      <c r="F19" s="219">
        <v>5</v>
      </c>
      <c r="G19" s="91"/>
      <c r="H19" s="93"/>
    </row>
    <row r="20" spans="2:9" ht="31.5" customHeight="1">
      <c r="B20" s="278"/>
      <c r="C20" s="8" t="s">
        <v>232</v>
      </c>
      <c r="D20" s="74">
        <v>11.72</v>
      </c>
      <c r="E20" s="198">
        <v>6</v>
      </c>
      <c r="F20" s="219">
        <v>12</v>
      </c>
      <c r="G20" s="91"/>
      <c r="H20" s="93"/>
    </row>
    <row r="21" spans="2:9" ht="31.5" customHeight="1">
      <c r="B21" s="278"/>
      <c r="C21" s="8" t="s">
        <v>233</v>
      </c>
      <c r="D21" s="74">
        <v>161.1</v>
      </c>
      <c r="E21" s="198">
        <v>10</v>
      </c>
      <c r="F21" s="219">
        <v>6</v>
      </c>
      <c r="G21" s="91"/>
    </row>
    <row r="22" spans="2:9" ht="36" customHeight="1">
      <c r="B22" s="278"/>
      <c r="C22" s="8" t="s">
        <v>234</v>
      </c>
      <c r="D22" s="74">
        <v>30.24</v>
      </c>
      <c r="E22" s="198">
        <v>6</v>
      </c>
      <c r="F22" s="219">
        <v>9</v>
      </c>
      <c r="G22" s="91"/>
    </row>
    <row r="23" spans="2:9" ht="48.75" customHeight="1">
      <c r="B23" s="278"/>
      <c r="C23" s="8" t="s">
        <v>235</v>
      </c>
      <c r="D23" s="74">
        <v>0</v>
      </c>
      <c r="E23" s="198">
        <v>10</v>
      </c>
      <c r="F23" s="219">
        <v>0</v>
      </c>
      <c r="G23" s="221" t="s">
        <v>481</v>
      </c>
    </row>
    <row r="24" spans="2:9" ht="51.75" customHeight="1">
      <c r="B24" s="278"/>
      <c r="C24" s="8" t="s">
        <v>236</v>
      </c>
      <c r="D24" s="74">
        <v>0</v>
      </c>
      <c r="E24" s="198">
        <v>15</v>
      </c>
      <c r="F24" s="219">
        <v>0</v>
      </c>
      <c r="G24" s="221" t="s">
        <v>481</v>
      </c>
    </row>
    <row r="25" spans="2:9" ht="39" customHeight="1">
      <c r="B25" s="278"/>
      <c r="C25" s="8" t="s">
        <v>237</v>
      </c>
      <c r="D25" s="74">
        <v>0</v>
      </c>
      <c r="E25" s="198">
        <v>10</v>
      </c>
      <c r="F25" s="219">
        <v>10</v>
      </c>
      <c r="G25" s="32"/>
      <c r="I25" s="89"/>
    </row>
    <row r="26" spans="2:9" ht="31.5" customHeight="1">
      <c r="B26" s="278"/>
      <c r="C26" s="8" t="s">
        <v>238</v>
      </c>
      <c r="D26" s="74">
        <v>0</v>
      </c>
      <c r="E26" s="198">
        <v>6</v>
      </c>
      <c r="F26" s="219">
        <v>0</v>
      </c>
      <c r="G26" s="221" t="s">
        <v>481</v>
      </c>
    </row>
    <row r="27" spans="2:9" ht="31.5" customHeight="1">
      <c r="B27" s="278"/>
      <c r="C27" s="8" t="s">
        <v>239</v>
      </c>
      <c r="D27" s="74">
        <v>0</v>
      </c>
      <c r="E27" s="198">
        <v>10</v>
      </c>
      <c r="F27" s="219">
        <v>2</v>
      </c>
      <c r="G27" s="92"/>
    </row>
    <row r="28" spans="2:9" ht="31.5" customHeight="1">
      <c r="B28" s="278"/>
      <c r="C28" s="8" t="s">
        <v>240</v>
      </c>
      <c r="D28" s="74">
        <v>0</v>
      </c>
      <c r="E28" s="198">
        <v>6</v>
      </c>
      <c r="F28" s="219">
        <v>0</v>
      </c>
      <c r="G28" s="221" t="s">
        <v>481</v>
      </c>
    </row>
    <row r="29" spans="2:9" ht="31.5" customHeight="1">
      <c r="B29" s="278"/>
      <c r="C29" s="8" t="s">
        <v>241</v>
      </c>
      <c r="D29" s="74">
        <v>86.4</v>
      </c>
      <c r="E29" s="198">
        <v>10</v>
      </c>
      <c r="F29" s="219">
        <v>4</v>
      </c>
      <c r="G29" s="92"/>
    </row>
    <row r="30" spans="2:9" ht="31.5" customHeight="1">
      <c r="B30" s="278"/>
      <c r="C30" s="8" t="s">
        <v>242</v>
      </c>
      <c r="D30" s="74">
        <v>0</v>
      </c>
      <c r="E30" s="198">
        <v>6</v>
      </c>
      <c r="F30" s="219">
        <v>0</v>
      </c>
      <c r="G30" s="221" t="s">
        <v>481</v>
      </c>
      <c r="I30" s="89"/>
    </row>
    <row r="31" spans="2:9" ht="31.5" customHeight="1">
      <c r="B31" s="278"/>
      <c r="C31" s="8" t="s">
        <v>243</v>
      </c>
      <c r="D31" s="74">
        <v>0</v>
      </c>
      <c r="E31" s="198">
        <v>10</v>
      </c>
      <c r="F31" s="219">
        <v>0</v>
      </c>
      <c r="G31" s="221" t="s">
        <v>481</v>
      </c>
      <c r="I31" s="89"/>
    </row>
    <row r="32" spans="2:9" ht="31.5" customHeight="1">
      <c r="B32" s="278"/>
      <c r="C32" s="8" t="s">
        <v>244</v>
      </c>
      <c r="D32" s="74">
        <v>0</v>
      </c>
      <c r="E32" s="198">
        <v>6</v>
      </c>
      <c r="F32" s="219">
        <v>0</v>
      </c>
      <c r="G32" s="221" t="s">
        <v>481</v>
      </c>
      <c r="I32" s="89"/>
    </row>
    <row r="33" spans="2:9" ht="31.5" customHeight="1">
      <c r="B33" s="278"/>
      <c r="C33" s="8" t="s">
        <v>245</v>
      </c>
      <c r="D33" s="74">
        <v>0</v>
      </c>
      <c r="E33" s="198">
        <v>10</v>
      </c>
      <c r="F33" s="219">
        <v>2</v>
      </c>
      <c r="G33" s="94"/>
    </row>
    <row r="34" spans="2:9" ht="31.5" customHeight="1">
      <c r="B34" s="278"/>
      <c r="C34" s="8" t="s">
        <v>246</v>
      </c>
      <c r="D34" s="74">
        <v>0</v>
      </c>
      <c r="E34" s="198">
        <v>6</v>
      </c>
      <c r="F34" s="219">
        <v>0</v>
      </c>
      <c r="G34" s="221" t="s">
        <v>481</v>
      </c>
    </row>
    <row r="35" spans="2:9" ht="31.5" customHeight="1">
      <c r="B35" s="278"/>
      <c r="C35" s="8" t="s">
        <v>247</v>
      </c>
      <c r="D35" s="74">
        <v>0</v>
      </c>
      <c r="E35" s="198">
        <v>15</v>
      </c>
      <c r="F35" s="219">
        <v>0</v>
      </c>
      <c r="G35" s="221" t="s">
        <v>481</v>
      </c>
    </row>
    <row r="36" spans="2:9" ht="31.5" customHeight="1">
      <c r="B36" s="278"/>
      <c r="C36" s="8" t="s">
        <v>248</v>
      </c>
      <c r="D36" s="74">
        <v>0</v>
      </c>
      <c r="E36" s="198">
        <v>10</v>
      </c>
      <c r="F36" s="219">
        <v>2</v>
      </c>
      <c r="G36" s="95"/>
    </row>
    <row r="37" spans="2:9" ht="31.5" customHeight="1">
      <c r="B37" s="278"/>
      <c r="C37" s="8" t="s">
        <v>249</v>
      </c>
      <c r="D37" s="74">
        <v>52.65</v>
      </c>
      <c r="E37" s="198">
        <v>6</v>
      </c>
      <c r="F37" s="219">
        <v>3</v>
      </c>
      <c r="G37" s="92"/>
    </row>
    <row r="38" spans="2:9" ht="31.5" customHeight="1">
      <c r="B38" s="278"/>
      <c r="C38" s="8" t="s">
        <v>250</v>
      </c>
      <c r="D38" s="74">
        <v>0</v>
      </c>
      <c r="E38" s="198">
        <v>10</v>
      </c>
      <c r="F38" s="219">
        <v>4</v>
      </c>
      <c r="G38" s="96"/>
      <c r="I38" s="89"/>
    </row>
    <row r="39" spans="2:9" ht="31.5" customHeight="1">
      <c r="B39" s="278"/>
      <c r="C39" s="8" t="s">
        <v>251</v>
      </c>
      <c r="D39" s="74">
        <v>52.65</v>
      </c>
      <c r="E39" s="198">
        <v>6</v>
      </c>
      <c r="F39" s="219">
        <v>3</v>
      </c>
      <c r="G39" s="91"/>
    </row>
    <row r="40" spans="2:9" ht="31.5" customHeight="1">
      <c r="B40" s="278"/>
      <c r="C40" s="8" t="s">
        <v>252</v>
      </c>
      <c r="D40" s="74">
        <v>0</v>
      </c>
      <c r="E40" s="198">
        <v>15</v>
      </c>
      <c r="F40" s="219">
        <v>0</v>
      </c>
      <c r="G40" s="221" t="s">
        <v>481</v>
      </c>
    </row>
    <row r="41" spans="2:9" ht="31.5" customHeight="1">
      <c r="B41" s="278"/>
      <c r="C41" s="8" t="s">
        <v>253</v>
      </c>
      <c r="D41" s="74">
        <v>0</v>
      </c>
      <c r="E41" s="198">
        <v>10</v>
      </c>
      <c r="F41" s="219">
        <v>6</v>
      </c>
      <c r="G41" s="88"/>
      <c r="H41" s="97"/>
      <c r="I41" s="93"/>
    </row>
    <row r="42" spans="2:9" ht="31.5" customHeight="1">
      <c r="B42" s="278"/>
      <c r="C42" s="8" t="s">
        <v>254</v>
      </c>
      <c r="D42" s="74">
        <v>0</v>
      </c>
      <c r="E42" s="198">
        <v>6</v>
      </c>
      <c r="F42" s="219">
        <v>0</v>
      </c>
      <c r="G42" s="221" t="s">
        <v>481</v>
      </c>
    </row>
    <row r="43" spans="2:9" ht="42" customHeight="1">
      <c r="B43" s="278"/>
      <c r="C43" s="8" t="s">
        <v>255</v>
      </c>
      <c r="D43" s="74">
        <v>0</v>
      </c>
      <c r="E43" s="198">
        <v>10</v>
      </c>
      <c r="F43" s="219">
        <v>14</v>
      </c>
      <c r="G43" s="95"/>
    </row>
    <row r="44" spans="2:9" ht="31.5" customHeight="1">
      <c r="B44" s="278"/>
      <c r="C44" s="8" t="s">
        <v>256</v>
      </c>
      <c r="D44" s="74">
        <v>0</v>
      </c>
      <c r="E44" s="198">
        <v>6</v>
      </c>
      <c r="F44" s="219">
        <v>1</v>
      </c>
      <c r="G44" s="94"/>
    </row>
    <row r="45" spans="2:9" ht="31.5" customHeight="1">
      <c r="B45" s="278"/>
      <c r="C45" s="8" t="s">
        <v>257</v>
      </c>
      <c r="D45" s="74">
        <v>0</v>
      </c>
      <c r="E45" s="198">
        <v>15</v>
      </c>
      <c r="F45" s="219">
        <v>0</v>
      </c>
      <c r="G45" s="221" t="s">
        <v>481</v>
      </c>
    </row>
    <row r="46" spans="2:9" ht="31.5" customHeight="1">
      <c r="B46" s="278"/>
      <c r="C46" s="8" t="s">
        <v>258</v>
      </c>
      <c r="D46" s="74">
        <v>0</v>
      </c>
      <c r="E46" s="198">
        <v>10</v>
      </c>
      <c r="F46" s="219">
        <v>3</v>
      </c>
      <c r="G46" s="94"/>
      <c r="I46" s="89"/>
    </row>
    <row r="47" spans="2:9" ht="31.5" customHeight="1">
      <c r="B47" s="278"/>
      <c r="C47" s="8" t="s">
        <v>259</v>
      </c>
      <c r="D47" s="74">
        <v>0</v>
      </c>
      <c r="E47" s="198">
        <v>6</v>
      </c>
      <c r="F47" s="219">
        <v>0</v>
      </c>
      <c r="G47" s="221" t="s">
        <v>481</v>
      </c>
    </row>
    <row r="48" spans="2:9" ht="31.5" customHeight="1">
      <c r="B48" s="278"/>
      <c r="C48" s="8" t="s">
        <v>260</v>
      </c>
      <c r="D48" s="74">
        <v>0</v>
      </c>
      <c r="E48" s="198">
        <v>10</v>
      </c>
      <c r="F48" s="219">
        <v>5</v>
      </c>
      <c r="G48" s="85"/>
    </row>
    <row r="49" spans="2:16" ht="31.5" customHeight="1">
      <c r="B49" s="278"/>
      <c r="C49" s="8" t="s">
        <v>261</v>
      </c>
      <c r="D49" s="74">
        <v>0</v>
      </c>
      <c r="E49" s="198">
        <v>6</v>
      </c>
      <c r="F49" s="219">
        <v>0</v>
      </c>
      <c r="G49" s="221" t="s">
        <v>481</v>
      </c>
    </row>
    <row r="50" spans="2:16" ht="31.5" customHeight="1">
      <c r="B50" s="278"/>
      <c r="C50" s="8" t="s">
        <v>262</v>
      </c>
      <c r="D50" s="74">
        <v>0</v>
      </c>
      <c r="E50" s="198">
        <v>10</v>
      </c>
      <c r="F50" s="219">
        <v>2</v>
      </c>
      <c r="G50" s="42"/>
      <c r="I50" s="89"/>
      <c r="P50" s="98"/>
    </row>
    <row r="51" spans="2:16" ht="31.5" customHeight="1">
      <c r="B51" s="278"/>
      <c r="C51" s="8" t="s">
        <v>263</v>
      </c>
      <c r="D51" s="74">
        <v>0</v>
      </c>
      <c r="E51" s="198">
        <v>6</v>
      </c>
      <c r="F51" s="219">
        <v>0</v>
      </c>
      <c r="G51" s="221" t="s">
        <v>481</v>
      </c>
      <c r="P51" s="98"/>
    </row>
    <row r="52" spans="2:16" ht="31.5" customHeight="1">
      <c r="B52" s="278"/>
      <c r="C52" s="8" t="s">
        <v>264</v>
      </c>
      <c r="D52" s="74">
        <v>0</v>
      </c>
      <c r="E52" s="198">
        <v>10</v>
      </c>
      <c r="F52" s="219">
        <v>2</v>
      </c>
      <c r="G52" s="95"/>
      <c r="P52" s="98"/>
    </row>
    <row r="53" spans="2:16" ht="31.5" customHeight="1">
      <c r="B53" s="278"/>
      <c r="C53" s="8" t="s">
        <v>265</v>
      </c>
      <c r="D53" s="74">
        <v>0</v>
      </c>
      <c r="E53" s="198">
        <v>6</v>
      </c>
      <c r="F53" s="220">
        <v>3</v>
      </c>
      <c r="G53" s="99"/>
    </row>
    <row r="54" spans="2:16" ht="31.5" customHeight="1">
      <c r="B54" s="278"/>
      <c r="C54" s="8" t="s">
        <v>266</v>
      </c>
      <c r="D54" s="74">
        <v>0</v>
      </c>
      <c r="E54" s="198">
        <v>10</v>
      </c>
      <c r="F54" s="220">
        <v>3</v>
      </c>
      <c r="G54" s="99"/>
    </row>
    <row r="55" spans="2:16" ht="31.5" customHeight="1">
      <c r="B55" s="278"/>
      <c r="C55" s="8" t="s">
        <v>267</v>
      </c>
      <c r="D55" s="74">
        <v>0</v>
      </c>
      <c r="E55" s="198">
        <v>6</v>
      </c>
      <c r="F55" s="220">
        <v>6</v>
      </c>
      <c r="G55" s="99"/>
    </row>
    <row r="56" spans="2:16" ht="31.5" customHeight="1">
      <c r="B56" s="278"/>
      <c r="C56" s="8" t="s">
        <v>268</v>
      </c>
      <c r="D56" s="74">
        <v>0</v>
      </c>
      <c r="E56" s="198">
        <v>10</v>
      </c>
      <c r="F56" s="220">
        <v>0</v>
      </c>
      <c r="G56" s="221" t="s">
        <v>481</v>
      </c>
    </row>
    <row r="57" spans="2:16" ht="31.5" customHeight="1">
      <c r="B57" s="278"/>
      <c r="C57" s="8" t="s">
        <v>269</v>
      </c>
      <c r="D57" s="74">
        <v>0</v>
      </c>
      <c r="E57" s="198">
        <v>6</v>
      </c>
      <c r="F57" s="220">
        <v>2</v>
      </c>
      <c r="G57" s="84"/>
    </row>
    <row r="58" spans="2:16" ht="31.5" customHeight="1">
      <c r="B58" s="278"/>
      <c r="C58" s="8" t="s">
        <v>270</v>
      </c>
      <c r="D58" s="74">
        <v>0</v>
      </c>
      <c r="E58" s="198">
        <v>10</v>
      </c>
      <c r="F58" s="220">
        <v>5</v>
      </c>
      <c r="G58" s="99"/>
    </row>
    <row r="59" spans="2:16" ht="31.5" customHeight="1">
      <c r="B59" s="279"/>
      <c r="C59" s="8" t="s">
        <v>271</v>
      </c>
      <c r="D59" s="74">
        <v>0</v>
      </c>
      <c r="E59" s="198">
        <v>6</v>
      </c>
      <c r="F59" s="220">
        <v>1</v>
      </c>
      <c r="G59" s="99"/>
    </row>
    <row r="60" spans="2:16" ht="31.5" customHeight="1">
      <c r="B60" s="279"/>
      <c r="C60" s="8" t="s">
        <v>272</v>
      </c>
      <c r="D60" s="74">
        <v>0</v>
      </c>
      <c r="E60" s="198">
        <v>15</v>
      </c>
      <c r="F60" s="220">
        <v>0</v>
      </c>
      <c r="G60" s="221" t="s">
        <v>481</v>
      </c>
    </row>
    <row r="61" spans="2:16" ht="33" customHeight="1">
      <c r="B61" s="215" t="s">
        <v>33</v>
      </c>
      <c r="C61" s="215"/>
      <c r="D61" s="217">
        <f>SUM(D8:D60)</f>
        <v>550.76</v>
      </c>
      <c r="E61" s="217">
        <f>SUM(E8:E60)</f>
        <v>477</v>
      </c>
      <c r="F61" s="222">
        <f>SUM(F8:F60)</f>
        <v>145</v>
      </c>
      <c r="G61" s="104"/>
    </row>
    <row r="62" spans="2:16" ht="33" customHeight="1">
      <c r="B62" s="280" t="s">
        <v>34</v>
      </c>
      <c r="C62" s="8" t="s">
        <v>273</v>
      </c>
      <c r="D62" s="74">
        <v>0</v>
      </c>
      <c r="E62" s="198">
        <v>0</v>
      </c>
      <c r="F62" s="100">
        <v>2</v>
      </c>
      <c r="G62" s="236" t="s">
        <v>485</v>
      </c>
    </row>
    <row r="63" spans="2:16" s="102" customFormat="1" ht="56.4" customHeight="1">
      <c r="B63" s="281"/>
      <c r="C63" s="8" t="s">
        <v>274</v>
      </c>
      <c r="D63" s="74">
        <v>0</v>
      </c>
      <c r="E63" s="198">
        <v>1.22</v>
      </c>
      <c r="F63" s="101">
        <v>0</v>
      </c>
      <c r="G63" s="221" t="s">
        <v>481</v>
      </c>
    </row>
    <row r="64" spans="2:16" ht="28.8">
      <c r="B64" s="281"/>
      <c r="C64" s="103" t="s">
        <v>275</v>
      </c>
      <c r="D64" s="74">
        <v>0</v>
      </c>
      <c r="E64" s="218">
        <v>4.96</v>
      </c>
      <c r="F64" s="101">
        <v>0</v>
      </c>
      <c r="G64" s="221" t="s">
        <v>481</v>
      </c>
    </row>
    <row r="65" spans="2:7" ht="39.75" customHeight="1">
      <c r="B65" s="281"/>
      <c r="C65" s="8" t="s">
        <v>276</v>
      </c>
      <c r="D65" s="74">
        <v>0</v>
      </c>
      <c r="E65" s="198">
        <v>0</v>
      </c>
      <c r="F65" s="101">
        <v>0</v>
      </c>
      <c r="G65" s="221" t="s">
        <v>481</v>
      </c>
    </row>
    <row r="66" spans="2:7" ht="28.8">
      <c r="B66" s="281"/>
      <c r="C66" s="8" t="s">
        <v>277</v>
      </c>
      <c r="D66" s="74">
        <v>0</v>
      </c>
      <c r="E66" s="198">
        <v>1.22</v>
      </c>
      <c r="F66" s="101">
        <v>0</v>
      </c>
      <c r="G66" s="221" t="s">
        <v>481</v>
      </c>
    </row>
    <row r="67" spans="2:7" ht="53.25" customHeight="1">
      <c r="B67" s="281"/>
      <c r="C67" s="8" t="s">
        <v>278</v>
      </c>
      <c r="D67" s="74">
        <v>0</v>
      </c>
      <c r="E67" s="198">
        <v>4.96</v>
      </c>
      <c r="F67" s="101">
        <v>0</v>
      </c>
      <c r="G67" s="221" t="s">
        <v>481</v>
      </c>
    </row>
    <row r="68" spans="2:7" ht="53.25" customHeight="1">
      <c r="B68" s="281"/>
      <c r="C68" s="8" t="s">
        <v>279</v>
      </c>
      <c r="D68" s="74">
        <v>0</v>
      </c>
      <c r="E68" s="198">
        <v>0</v>
      </c>
      <c r="F68" s="101">
        <v>0</v>
      </c>
      <c r="G68" s="221" t="s">
        <v>481</v>
      </c>
    </row>
    <row r="69" spans="2:7" ht="55.2" customHeight="1">
      <c r="B69" s="281"/>
      <c r="C69" s="8" t="s">
        <v>280</v>
      </c>
      <c r="D69" s="74">
        <v>0</v>
      </c>
      <c r="E69" s="198">
        <v>1.22</v>
      </c>
      <c r="F69" s="101">
        <v>0</v>
      </c>
      <c r="G69" s="221" t="s">
        <v>481</v>
      </c>
    </row>
    <row r="70" spans="2:7" ht="28.8">
      <c r="B70" s="281"/>
      <c r="C70" s="8" t="s">
        <v>281</v>
      </c>
      <c r="D70" s="74">
        <v>0</v>
      </c>
      <c r="E70" s="198">
        <v>4.96</v>
      </c>
      <c r="F70" s="101">
        <v>0</v>
      </c>
      <c r="G70" s="221" t="s">
        <v>481</v>
      </c>
    </row>
    <row r="71" spans="2:7" ht="42.75" customHeight="1">
      <c r="B71" s="281"/>
      <c r="C71" s="8" t="s">
        <v>282</v>
      </c>
      <c r="D71" s="74">
        <v>0</v>
      </c>
      <c r="E71" s="198">
        <v>4.96</v>
      </c>
      <c r="F71" s="101">
        <v>0</v>
      </c>
      <c r="G71" s="221" t="s">
        <v>481</v>
      </c>
    </row>
    <row r="72" spans="2:7" ht="42.75" customHeight="1">
      <c r="B72" s="281"/>
      <c r="C72" s="8" t="s">
        <v>283</v>
      </c>
      <c r="D72" s="74">
        <v>0</v>
      </c>
      <c r="E72" s="198">
        <v>0</v>
      </c>
      <c r="F72" s="81">
        <v>1</v>
      </c>
      <c r="G72" s="236" t="s">
        <v>485</v>
      </c>
    </row>
    <row r="73" spans="2:7" ht="42.75" customHeight="1">
      <c r="B73" s="281"/>
      <c r="C73" s="8" t="s">
        <v>284</v>
      </c>
      <c r="D73" s="74">
        <v>0</v>
      </c>
      <c r="E73" s="198">
        <v>0.99</v>
      </c>
      <c r="F73" s="101">
        <v>0</v>
      </c>
      <c r="G73" s="221" t="s">
        <v>481</v>
      </c>
    </row>
    <row r="74" spans="2:7" ht="42.75" customHeight="1">
      <c r="B74" s="281"/>
      <c r="C74" s="8" t="s">
        <v>285</v>
      </c>
      <c r="D74" s="74">
        <v>0</v>
      </c>
      <c r="E74" s="198">
        <v>3.72</v>
      </c>
      <c r="F74" s="101">
        <v>0</v>
      </c>
      <c r="G74" s="221" t="s">
        <v>481</v>
      </c>
    </row>
    <row r="75" spans="2:7" ht="42.75" customHeight="1">
      <c r="B75" s="281"/>
      <c r="C75" s="8" t="s">
        <v>286</v>
      </c>
      <c r="D75" s="74">
        <v>0</v>
      </c>
      <c r="E75" s="198">
        <v>11.16</v>
      </c>
      <c r="F75" s="101">
        <v>0</v>
      </c>
      <c r="G75" s="221" t="s">
        <v>481</v>
      </c>
    </row>
    <row r="76" spans="2:7" ht="42.75" customHeight="1">
      <c r="B76" s="281"/>
      <c r="C76" s="8" t="s">
        <v>287</v>
      </c>
      <c r="D76" s="74">
        <v>0</v>
      </c>
      <c r="E76" s="198">
        <v>0</v>
      </c>
      <c r="F76" s="81">
        <v>1</v>
      </c>
      <c r="G76" s="236" t="s">
        <v>485</v>
      </c>
    </row>
    <row r="77" spans="2:7" ht="42.75" customHeight="1">
      <c r="B77" s="281"/>
      <c r="C77" s="8" t="s">
        <v>288</v>
      </c>
      <c r="D77" s="74">
        <v>0</v>
      </c>
      <c r="E77" s="198">
        <v>0.68</v>
      </c>
      <c r="F77" s="101">
        <v>0</v>
      </c>
      <c r="G77" s="221" t="s">
        <v>481</v>
      </c>
    </row>
    <row r="78" spans="2:7" ht="42.75" customHeight="1">
      <c r="B78" s="281"/>
      <c r="C78" s="8" t="s">
        <v>289</v>
      </c>
      <c r="D78" s="74">
        <v>0</v>
      </c>
      <c r="E78" s="198">
        <v>2.48</v>
      </c>
      <c r="F78" s="101">
        <v>0</v>
      </c>
      <c r="G78" s="221" t="s">
        <v>481</v>
      </c>
    </row>
    <row r="79" spans="2:7" ht="42.75" customHeight="1">
      <c r="B79" s="281"/>
      <c r="C79" s="8" t="s">
        <v>290</v>
      </c>
      <c r="D79" s="74">
        <v>0</v>
      </c>
      <c r="E79" s="198">
        <v>7.44</v>
      </c>
      <c r="F79" s="101">
        <v>0</v>
      </c>
      <c r="G79" s="221" t="s">
        <v>481</v>
      </c>
    </row>
    <row r="80" spans="2:7" ht="42.75" customHeight="1">
      <c r="B80" s="281"/>
      <c r="C80" s="8" t="s">
        <v>291</v>
      </c>
      <c r="D80" s="74">
        <v>0</v>
      </c>
      <c r="E80" s="198">
        <v>0</v>
      </c>
      <c r="F80" s="81">
        <v>0</v>
      </c>
      <c r="G80" s="221" t="s">
        <v>481</v>
      </c>
    </row>
    <row r="81" spans="2:7" ht="39.6" customHeight="1">
      <c r="B81" s="281"/>
      <c r="C81" s="8" t="s">
        <v>292</v>
      </c>
      <c r="D81" s="74">
        <v>0</v>
      </c>
      <c r="E81" s="198">
        <v>0.68</v>
      </c>
      <c r="F81" s="101">
        <v>0</v>
      </c>
      <c r="G81" s="221" t="s">
        <v>481</v>
      </c>
    </row>
    <row r="82" spans="2:7" ht="42" customHeight="1">
      <c r="B82" s="281"/>
      <c r="C82" s="8" t="s">
        <v>293</v>
      </c>
      <c r="D82" s="74">
        <v>0</v>
      </c>
      <c r="E82" s="198">
        <v>2.48</v>
      </c>
      <c r="F82" s="101">
        <v>0</v>
      </c>
      <c r="G82" s="221" t="s">
        <v>481</v>
      </c>
    </row>
    <row r="83" spans="2:7" ht="47.25" customHeight="1">
      <c r="B83" s="282"/>
      <c r="C83" s="8" t="s">
        <v>294</v>
      </c>
      <c r="D83" s="74">
        <v>0</v>
      </c>
      <c r="E83" s="198">
        <v>7.44</v>
      </c>
      <c r="F83" s="101">
        <v>0</v>
      </c>
      <c r="G83" s="221" t="s">
        <v>481</v>
      </c>
    </row>
    <row r="84" spans="2:7" ht="33" customHeight="1">
      <c r="B84" s="215" t="s">
        <v>33</v>
      </c>
      <c r="C84" s="215"/>
      <c r="D84" s="217">
        <f>SUM(D62:D83)</f>
        <v>0</v>
      </c>
      <c r="E84" s="217">
        <f>SUM(E62:E83)</f>
        <v>60.569999999999986</v>
      </c>
      <c r="F84" s="216">
        <f>SUM(F62:F83)</f>
        <v>4</v>
      </c>
      <c r="G84" s="104"/>
    </row>
    <row r="85" spans="2:7" ht="24.75" customHeight="1">
      <c r="B85" s="273" t="s">
        <v>58</v>
      </c>
      <c r="C85" s="273"/>
      <c r="D85" s="273"/>
      <c r="E85" s="273"/>
      <c r="F85" s="273"/>
      <c r="G85" s="273"/>
    </row>
    <row r="86" spans="2:7" ht="53.25" customHeight="1">
      <c r="B86" s="105" t="s">
        <v>5</v>
      </c>
      <c r="C86" s="105" t="s">
        <v>59</v>
      </c>
      <c r="D86" s="105" t="s">
        <v>295</v>
      </c>
      <c r="E86" s="105" t="s">
        <v>60</v>
      </c>
      <c r="F86" s="105" t="s">
        <v>9</v>
      </c>
      <c r="G86" s="94" t="s">
        <v>129</v>
      </c>
    </row>
    <row r="87" spans="2:7" ht="28.8">
      <c r="B87" s="28" t="s">
        <v>62</v>
      </c>
      <c r="C87" s="87"/>
      <c r="D87" s="74">
        <v>0</v>
      </c>
      <c r="E87" s="74">
        <v>0</v>
      </c>
      <c r="F87" s="101">
        <v>0</v>
      </c>
      <c r="G87" s="221" t="s">
        <v>481</v>
      </c>
    </row>
    <row r="88" spans="2:7" ht="29.25" customHeight="1">
      <c r="B88" s="212" t="s">
        <v>33</v>
      </c>
      <c r="C88" s="214"/>
      <c r="D88" s="75">
        <f>SUM(D87)</f>
        <v>0</v>
      </c>
      <c r="E88" s="75">
        <f>SUM(E87)</f>
        <v>0</v>
      </c>
      <c r="F88" s="55">
        <f>SUM(F87)</f>
        <v>0</v>
      </c>
      <c r="G88" s="42"/>
    </row>
    <row r="89" spans="2:7" ht="90" customHeight="1">
      <c r="B89" s="272" t="s">
        <v>130</v>
      </c>
      <c r="C89" s="8" t="s">
        <v>296</v>
      </c>
      <c r="D89" s="74">
        <v>1606</v>
      </c>
      <c r="E89" s="74">
        <v>5540</v>
      </c>
      <c r="F89" s="81">
        <v>94</v>
      </c>
      <c r="G89" s="42"/>
    </row>
    <row r="90" spans="2:7" ht="24" customHeight="1">
      <c r="B90" s="272"/>
      <c r="C90" s="8" t="s">
        <v>297</v>
      </c>
      <c r="D90" s="74">
        <v>0</v>
      </c>
      <c r="E90" s="74">
        <v>3600</v>
      </c>
      <c r="F90" s="81">
        <v>58</v>
      </c>
      <c r="G90" s="42"/>
    </row>
    <row r="91" spans="2:7" ht="39" customHeight="1">
      <c r="B91" s="212" t="s">
        <v>33</v>
      </c>
      <c r="C91" s="214"/>
      <c r="D91" s="217">
        <f>SUM(D89:D90)</f>
        <v>1606</v>
      </c>
      <c r="E91" s="217">
        <f>SUM(E89:E90)</f>
        <v>9140</v>
      </c>
      <c r="F91" s="222">
        <f>SUM(F89:F90)</f>
        <v>152</v>
      </c>
      <c r="G91" s="42"/>
    </row>
    <row r="92" spans="2:7" ht="72.599999999999994" customHeight="1">
      <c r="B92" s="284" t="s">
        <v>132</v>
      </c>
      <c r="C92" s="106" t="s">
        <v>298</v>
      </c>
      <c r="D92" s="74">
        <v>0</v>
      </c>
      <c r="E92" s="74">
        <f>352.85/12*7</f>
        <v>205.82916666666668</v>
      </c>
      <c r="F92" s="101">
        <v>0</v>
      </c>
      <c r="G92" s="8" t="s">
        <v>299</v>
      </c>
    </row>
    <row r="93" spans="2:7" ht="30.6" customHeight="1">
      <c r="B93" s="284"/>
      <c r="C93" s="106" t="s">
        <v>300</v>
      </c>
      <c r="D93" s="74">
        <v>0</v>
      </c>
      <c r="E93" s="74">
        <f>416.69/12*7</f>
        <v>243.06916666666669</v>
      </c>
      <c r="F93" s="101">
        <v>0</v>
      </c>
      <c r="G93" s="8" t="s">
        <v>299</v>
      </c>
    </row>
    <row r="94" spans="2:7" ht="33.6" customHeight="1">
      <c r="B94" s="284"/>
      <c r="C94" s="106" t="s">
        <v>301</v>
      </c>
      <c r="D94" s="74">
        <v>0</v>
      </c>
      <c r="E94" s="74">
        <v>21542.98</v>
      </c>
      <c r="F94" s="101">
        <v>0</v>
      </c>
      <c r="G94" s="221" t="s">
        <v>481</v>
      </c>
    </row>
    <row r="95" spans="2:7" ht="45" customHeight="1">
      <c r="B95" s="212" t="s">
        <v>33</v>
      </c>
      <c r="C95" s="214"/>
      <c r="D95" s="217">
        <f>SUM(D92:D94)</f>
        <v>0</v>
      </c>
      <c r="E95" s="217">
        <f>SUM(E92:E94)</f>
        <v>21991.878333333334</v>
      </c>
      <c r="F95" s="222">
        <f>SUM(F92:F94)</f>
        <v>0</v>
      </c>
      <c r="G95" s="42"/>
    </row>
    <row r="96" spans="2:7" ht="60" customHeight="1">
      <c r="B96" s="284" t="s">
        <v>70</v>
      </c>
      <c r="C96" s="90" t="s">
        <v>302</v>
      </c>
      <c r="D96" s="74">
        <v>0</v>
      </c>
      <c r="E96" s="74">
        <v>852</v>
      </c>
      <c r="F96" s="101">
        <v>0</v>
      </c>
      <c r="G96" s="8" t="s">
        <v>303</v>
      </c>
    </row>
    <row r="97" spans="2:7" ht="45" customHeight="1">
      <c r="B97" s="284"/>
      <c r="C97" s="8" t="s">
        <v>304</v>
      </c>
      <c r="D97" s="74">
        <v>0</v>
      </c>
      <c r="E97" s="74">
        <v>7942.93</v>
      </c>
      <c r="F97" s="101">
        <v>0</v>
      </c>
      <c r="G97" s="8" t="s">
        <v>305</v>
      </c>
    </row>
    <row r="98" spans="2:7" ht="45" customHeight="1">
      <c r="B98" s="284"/>
      <c r="C98" s="8" t="s">
        <v>306</v>
      </c>
      <c r="D98" s="74">
        <v>0</v>
      </c>
      <c r="E98" s="74">
        <v>7910</v>
      </c>
      <c r="F98" s="101">
        <v>0</v>
      </c>
      <c r="G98" s="8" t="s">
        <v>307</v>
      </c>
    </row>
    <row r="99" spans="2:7" ht="45" customHeight="1">
      <c r="B99" s="284"/>
      <c r="C99" s="8" t="s">
        <v>308</v>
      </c>
      <c r="D99" s="74">
        <v>0</v>
      </c>
      <c r="E99" s="74">
        <v>3450</v>
      </c>
      <c r="F99" s="101">
        <v>0</v>
      </c>
      <c r="G99" s="8" t="s">
        <v>309</v>
      </c>
    </row>
    <row r="100" spans="2:7" ht="45" customHeight="1">
      <c r="B100" s="284"/>
      <c r="C100" s="90" t="s">
        <v>310</v>
      </c>
      <c r="D100" s="74">
        <v>0</v>
      </c>
      <c r="E100" s="74">
        <v>0</v>
      </c>
      <c r="F100" s="101">
        <v>0</v>
      </c>
      <c r="G100" s="8" t="s">
        <v>305</v>
      </c>
    </row>
    <row r="101" spans="2:7" ht="54" customHeight="1">
      <c r="B101" s="284"/>
      <c r="C101" s="8" t="s">
        <v>311</v>
      </c>
      <c r="D101" s="74">
        <v>0</v>
      </c>
      <c r="E101" s="74">
        <v>0</v>
      </c>
      <c r="F101" s="101">
        <v>0</v>
      </c>
      <c r="G101" s="8" t="s">
        <v>312</v>
      </c>
    </row>
    <row r="102" spans="2:7" ht="45" customHeight="1">
      <c r="B102" s="284"/>
      <c r="C102" s="8" t="s">
        <v>313</v>
      </c>
      <c r="D102" s="74">
        <v>0</v>
      </c>
      <c r="E102" s="74">
        <v>1653.75</v>
      </c>
      <c r="F102" s="101">
        <v>0</v>
      </c>
      <c r="G102" s="8" t="s">
        <v>314</v>
      </c>
    </row>
    <row r="103" spans="2:7" ht="62.4" customHeight="1">
      <c r="B103" s="284"/>
      <c r="C103" s="8" t="s">
        <v>315</v>
      </c>
      <c r="D103" s="74">
        <v>0</v>
      </c>
      <c r="E103" s="74">
        <v>0</v>
      </c>
      <c r="F103" s="101">
        <v>0</v>
      </c>
      <c r="G103" s="8" t="s">
        <v>312</v>
      </c>
    </row>
    <row r="104" spans="2:7" ht="45" customHeight="1">
      <c r="B104" s="284"/>
      <c r="C104" s="8" t="s">
        <v>316</v>
      </c>
      <c r="D104" s="74">
        <v>0</v>
      </c>
      <c r="E104" s="74">
        <v>1330.93</v>
      </c>
      <c r="F104" s="101">
        <v>0</v>
      </c>
      <c r="G104" s="8" t="s">
        <v>317</v>
      </c>
    </row>
    <row r="105" spans="2:7" ht="21" customHeight="1">
      <c r="B105" s="284"/>
      <c r="C105" s="8" t="s">
        <v>318</v>
      </c>
      <c r="D105" s="74">
        <v>0</v>
      </c>
      <c r="E105" s="74">
        <v>0</v>
      </c>
      <c r="F105" s="101">
        <v>0</v>
      </c>
      <c r="G105" s="8" t="s">
        <v>312</v>
      </c>
    </row>
    <row r="106" spans="2:7" ht="30.75" customHeight="1">
      <c r="B106" s="284"/>
      <c r="C106" s="8" t="s">
        <v>319</v>
      </c>
      <c r="D106" s="74">
        <v>0</v>
      </c>
      <c r="E106" s="74">
        <v>1818.75</v>
      </c>
      <c r="F106" s="101">
        <v>0</v>
      </c>
      <c r="G106" s="8"/>
    </row>
    <row r="107" spans="2:7" ht="15.6">
      <c r="B107" s="212" t="s">
        <v>33</v>
      </c>
      <c r="C107" s="213"/>
      <c r="D107" s="217">
        <f>SUM(D96:D106)</f>
        <v>0</v>
      </c>
      <c r="E107" s="217">
        <f>SUM(E96:E106)</f>
        <v>24958.36</v>
      </c>
      <c r="F107" s="222">
        <f>SUM(F96:F106)</f>
        <v>0</v>
      </c>
      <c r="G107" s="42"/>
    </row>
    <row r="108" spans="2:7" ht="30.75" customHeight="1">
      <c r="B108" s="28" t="s">
        <v>71</v>
      </c>
      <c r="C108" s="43"/>
      <c r="D108" s="74">
        <v>0</v>
      </c>
      <c r="E108" s="74">
        <v>0</v>
      </c>
      <c r="F108" s="101">
        <v>0</v>
      </c>
      <c r="G108" s="221" t="s">
        <v>481</v>
      </c>
    </row>
    <row r="109" spans="2:7" ht="15.6">
      <c r="B109" s="39" t="s">
        <v>33</v>
      </c>
      <c r="C109" s="40"/>
      <c r="D109" s="75">
        <f>SUM(D108)</f>
        <v>0</v>
      </c>
      <c r="E109" s="75">
        <f>SUM(E108)</f>
        <v>0</v>
      </c>
      <c r="F109" s="55">
        <f>SUM(F108)</f>
        <v>0</v>
      </c>
      <c r="G109" s="42"/>
    </row>
    <row r="110" spans="2:7" ht="16.95" customHeight="1">
      <c r="B110" s="268"/>
      <c r="C110" s="268"/>
      <c r="D110" s="268"/>
      <c r="E110" s="268"/>
      <c r="F110" s="268"/>
      <c r="G110" s="268"/>
    </row>
    <row r="111" spans="2:7" ht="53.4" customHeight="1">
      <c r="B111" s="25" t="s">
        <v>72</v>
      </c>
      <c r="C111" s="40"/>
      <c r="D111" s="77">
        <f>D84+D88+D91+D95+D107+D109</f>
        <v>1606</v>
      </c>
      <c r="E111" s="77">
        <f>E84+E88+E91+E95+E107+E109</f>
        <v>56150.808333333334</v>
      </c>
      <c r="F111" s="78">
        <f>F84+F88+F91+F95+F107+F109</f>
        <v>156</v>
      </c>
      <c r="G111" s="42"/>
    </row>
    <row r="112" spans="2:7">
      <c r="B112" s="60"/>
      <c r="C112" s="61"/>
      <c r="D112" s="61"/>
      <c r="E112" s="61"/>
      <c r="F112" s="61"/>
    </row>
    <row r="113" spans="2:7">
      <c r="B113" s="60" t="s">
        <v>320</v>
      </c>
    </row>
    <row r="114" spans="2:7" ht="29.4" customHeight="1">
      <c r="B114" s="283" t="s">
        <v>321</v>
      </c>
      <c r="C114" s="283"/>
      <c r="D114" s="283"/>
      <c r="E114" s="283"/>
    </row>
    <row r="115" spans="2:7" ht="15" customHeight="1">
      <c r="B115" s="283" t="s">
        <v>322</v>
      </c>
      <c r="C115" s="283"/>
      <c r="D115" s="283"/>
      <c r="E115" s="283"/>
    </row>
    <row r="116" spans="2:7">
      <c r="B116" s="283" t="s">
        <v>323</v>
      </c>
      <c r="C116" s="283"/>
      <c r="D116" s="283"/>
      <c r="E116" s="283"/>
      <c r="F116" s="283"/>
      <c r="G116" s="283"/>
    </row>
    <row r="117" spans="2:7">
      <c r="B117" s="46"/>
    </row>
    <row r="119" spans="2:7">
      <c r="B119" s="269"/>
      <c r="C119" s="269"/>
      <c r="D119" s="269"/>
    </row>
    <row r="121" spans="2:7" ht="15.75" customHeight="1"/>
  </sheetData>
  <mergeCells count="15">
    <mergeCell ref="B116:E116"/>
    <mergeCell ref="F116:G116"/>
    <mergeCell ref="B119:D119"/>
    <mergeCell ref="B89:B90"/>
    <mergeCell ref="B92:B94"/>
    <mergeCell ref="B96:B106"/>
    <mergeCell ref="B110:G110"/>
    <mergeCell ref="B114:E114"/>
    <mergeCell ref="B115:E115"/>
    <mergeCell ref="B85:G85"/>
    <mergeCell ref="B4:G4"/>
    <mergeCell ref="B5:G5"/>
    <mergeCell ref="B6:G6"/>
    <mergeCell ref="B8:B60"/>
    <mergeCell ref="B62:B8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7B38-A292-444F-8C3F-3D1E0BE76381}">
  <dimension ref="B1:J82"/>
  <sheetViews>
    <sheetView topLeftCell="A70" workbookViewId="0">
      <selection activeCell="K48" sqref="K48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2:10" ht="30" customHeight="1">
      <c r="B1" s="1" t="s">
        <v>0</v>
      </c>
    </row>
    <row r="2" spans="2:10" ht="25.5" customHeight="1">
      <c r="B2" s="1" t="s">
        <v>1</v>
      </c>
      <c r="D2" s="2"/>
      <c r="E2" s="2"/>
    </row>
    <row r="3" spans="2:10" ht="12.75" customHeight="1">
      <c r="B3" s="1"/>
      <c r="D3" s="2"/>
      <c r="E3" s="2"/>
    </row>
    <row r="4" spans="2:10" ht="32.25" customHeight="1">
      <c r="B4" s="260" t="s">
        <v>74</v>
      </c>
      <c r="C4" s="260"/>
      <c r="D4" s="260"/>
      <c r="E4" s="260"/>
      <c r="F4" s="260"/>
      <c r="G4" s="260"/>
    </row>
    <row r="5" spans="2:10" ht="31.5" customHeight="1">
      <c r="B5" s="260" t="s">
        <v>324</v>
      </c>
      <c r="C5" s="260"/>
      <c r="D5" s="260"/>
      <c r="E5" s="260"/>
      <c r="F5" s="260"/>
      <c r="G5" s="260"/>
    </row>
    <row r="6" spans="2:10" ht="26.25" customHeight="1">
      <c r="B6" s="261" t="s">
        <v>4</v>
      </c>
      <c r="C6" s="261"/>
      <c r="D6" s="261"/>
      <c r="E6" s="261"/>
      <c r="F6" s="261"/>
      <c r="G6" s="261"/>
    </row>
    <row r="7" spans="2:10" ht="55.5" customHeight="1"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5" t="s">
        <v>10</v>
      </c>
    </row>
    <row r="8" spans="2:10" ht="29.25" customHeight="1">
      <c r="B8" s="246" t="s">
        <v>76</v>
      </c>
      <c r="C8" s="107" t="s">
        <v>325</v>
      </c>
      <c r="D8" s="108">
        <v>0</v>
      </c>
      <c r="E8" s="109">
        <v>5.35</v>
      </c>
      <c r="F8" s="16">
        <v>4</v>
      </c>
      <c r="G8" s="16"/>
    </row>
    <row r="9" spans="2:10" ht="25.5" customHeight="1">
      <c r="B9" s="246"/>
      <c r="C9" s="110" t="s">
        <v>326</v>
      </c>
      <c r="D9" s="109">
        <v>0</v>
      </c>
      <c r="E9" s="109">
        <v>3.57</v>
      </c>
      <c r="F9" s="16">
        <v>4</v>
      </c>
      <c r="G9" s="16"/>
    </row>
    <row r="10" spans="2:10" ht="25.5" customHeight="1">
      <c r="B10" s="246"/>
      <c r="C10" s="111" t="s">
        <v>327</v>
      </c>
      <c r="D10" s="109">
        <v>0</v>
      </c>
      <c r="E10" s="109">
        <v>3.57</v>
      </c>
      <c r="F10" s="16">
        <v>4</v>
      </c>
      <c r="G10" s="16"/>
    </row>
    <row r="11" spans="2:10" ht="25.5" customHeight="1">
      <c r="B11" s="246"/>
      <c r="C11" s="111" t="s">
        <v>328</v>
      </c>
      <c r="D11" s="108">
        <v>0</v>
      </c>
      <c r="E11" s="109">
        <v>4.16</v>
      </c>
      <c r="F11" s="16">
        <v>4</v>
      </c>
      <c r="G11" s="16"/>
      <c r="H11" s="24"/>
      <c r="I11" s="24"/>
      <c r="J11" s="24"/>
    </row>
    <row r="12" spans="2:10" ht="33" customHeight="1">
      <c r="B12" s="246"/>
      <c r="C12" s="107" t="s">
        <v>329</v>
      </c>
      <c r="D12" s="109">
        <v>0</v>
      </c>
      <c r="E12" s="109">
        <v>3.57</v>
      </c>
      <c r="F12" s="16">
        <f>1+1</f>
        <v>2</v>
      </c>
      <c r="G12" s="16"/>
    </row>
    <row r="13" spans="2:10" ht="24.75" customHeight="1">
      <c r="B13" s="246"/>
      <c r="C13" s="112" t="s">
        <v>330</v>
      </c>
      <c r="D13" s="109">
        <v>0</v>
      </c>
      <c r="E13" s="108">
        <v>1.25</v>
      </c>
      <c r="F13" s="113">
        <v>3</v>
      </c>
      <c r="G13" s="16"/>
    </row>
    <row r="14" spans="2:10" ht="28.5" customHeight="1">
      <c r="B14" s="246"/>
      <c r="C14" s="112" t="s">
        <v>330</v>
      </c>
      <c r="D14" s="114">
        <v>122.3</v>
      </c>
      <c r="E14" s="108">
        <v>4.16</v>
      </c>
      <c r="F14" s="113">
        <v>2</v>
      </c>
      <c r="G14" s="16"/>
    </row>
    <row r="15" spans="2:10" ht="29.25" customHeight="1">
      <c r="B15" s="246"/>
      <c r="C15" s="107" t="s">
        <v>331</v>
      </c>
      <c r="D15" s="109">
        <v>0</v>
      </c>
      <c r="E15" s="108">
        <v>2.14</v>
      </c>
      <c r="F15" s="113">
        <v>3</v>
      </c>
      <c r="G15" s="16"/>
    </row>
    <row r="16" spans="2:10" ht="24" customHeight="1">
      <c r="B16" s="246"/>
      <c r="C16" s="111" t="s">
        <v>332</v>
      </c>
      <c r="D16" s="109">
        <v>0</v>
      </c>
      <c r="E16" s="109">
        <v>3.57</v>
      </c>
      <c r="F16" s="16">
        <v>1</v>
      </c>
      <c r="G16" s="16"/>
    </row>
    <row r="17" spans="2:7" ht="27" customHeight="1">
      <c r="B17" s="246"/>
      <c r="C17" s="111" t="s">
        <v>333</v>
      </c>
      <c r="D17" s="108">
        <v>0</v>
      </c>
      <c r="E17" s="109">
        <v>1.25</v>
      </c>
      <c r="F17" s="16">
        <f>1+1</f>
        <v>2</v>
      </c>
      <c r="G17" s="16"/>
    </row>
    <row r="18" spans="2:7" ht="27" customHeight="1">
      <c r="B18" s="246"/>
      <c r="C18" s="111" t="s">
        <v>334</v>
      </c>
      <c r="D18" s="109">
        <v>0</v>
      </c>
      <c r="E18" s="109">
        <v>1.25</v>
      </c>
      <c r="F18" s="115">
        <v>1</v>
      </c>
      <c r="G18" s="16"/>
    </row>
    <row r="19" spans="2:7">
      <c r="B19" s="246"/>
      <c r="C19" s="110" t="s">
        <v>334</v>
      </c>
      <c r="D19" s="109">
        <v>0</v>
      </c>
      <c r="E19" s="109">
        <v>4.16</v>
      </c>
      <c r="F19" s="115">
        <v>1</v>
      </c>
      <c r="G19" s="16"/>
    </row>
    <row r="20" spans="2:7">
      <c r="B20" s="246"/>
      <c r="C20" s="111" t="s">
        <v>335</v>
      </c>
      <c r="D20" s="108">
        <v>0</v>
      </c>
      <c r="E20" s="109">
        <v>3.57</v>
      </c>
      <c r="F20" s="16">
        <v>2</v>
      </c>
      <c r="G20" s="16"/>
    </row>
    <row r="21" spans="2:7">
      <c r="B21" s="246"/>
      <c r="C21" s="111" t="s">
        <v>336</v>
      </c>
      <c r="D21" s="109">
        <v>0</v>
      </c>
      <c r="E21" s="109">
        <v>7.14</v>
      </c>
      <c r="F21" s="16">
        <v>1</v>
      </c>
      <c r="G21" s="16"/>
    </row>
    <row r="22" spans="2:7">
      <c r="B22" s="246"/>
      <c r="C22" s="111" t="s">
        <v>337</v>
      </c>
      <c r="D22" s="109">
        <v>0</v>
      </c>
      <c r="E22" s="109">
        <v>1.25</v>
      </c>
      <c r="F22" s="16">
        <v>3</v>
      </c>
      <c r="G22" s="16"/>
    </row>
    <row r="23" spans="2:7">
      <c r="B23" s="246"/>
      <c r="C23" s="111" t="s">
        <v>337</v>
      </c>
      <c r="D23" s="109">
        <v>0</v>
      </c>
      <c r="E23" s="109">
        <v>4.16</v>
      </c>
      <c r="F23" s="16">
        <v>1</v>
      </c>
      <c r="G23" s="16"/>
    </row>
    <row r="24" spans="2:7">
      <c r="B24" s="246"/>
      <c r="C24" s="111" t="s">
        <v>338</v>
      </c>
      <c r="D24" s="109">
        <v>0</v>
      </c>
      <c r="E24" s="109">
        <v>2.14</v>
      </c>
      <c r="F24" s="16">
        <v>2</v>
      </c>
      <c r="G24" s="16"/>
    </row>
    <row r="25" spans="2:7">
      <c r="B25" s="246"/>
      <c r="C25" s="111" t="s">
        <v>339</v>
      </c>
      <c r="D25" s="109">
        <v>0</v>
      </c>
      <c r="E25" s="109">
        <v>5.35</v>
      </c>
      <c r="F25" s="16">
        <v>1</v>
      </c>
      <c r="G25" s="16"/>
    </row>
    <row r="26" spans="2:7">
      <c r="B26" s="246"/>
      <c r="C26" s="111" t="s">
        <v>340</v>
      </c>
      <c r="D26" s="109">
        <v>0</v>
      </c>
      <c r="E26" s="109">
        <v>2.14</v>
      </c>
      <c r="F26" s="16">
        <v>4</v>
      </c>
      <c r="G26" s="16"/>
    </row>
    <row r="27" spans="2:7">
      <c r="B27" s="246"/>
      <c r="C27" s="116" t="s">
        <v>341</v>
      </c>
      <c r="D27" s="109">
        <v>0</v>
      </c>
      <c r="E27" s="109">
        <v>3.57</v>
      </c>
      <c r="F27" s="16">
        <v>2</v>
      </c>
      <c r="G27" s="16"/>
    </row>
    <row r="28" spans="2:7">
      <c r="B28" s="246"/>
      <c r="C28" s="116" t="s">
        <v>342</v>
      </c>
      <c r="D28" s="108">
        <v>0</v>
      </c>
      <c r="E28" s="109">
        <v>2.14</v>
      </c>
      <c r="F28" s="115">
        <v>1</v>
      </c>
      <c r="G28" s="16"/>
    </row>
    <row r="29" spans="2:7" ht="15.75" customHeight="1">
      <c r="B29" s="246"/>
      <c r="C29" s="111" t="s">
        <v>343</v>
      </c>
      <c r="D29" s="109">
        <v>0</v>
      </c>
      <c r="E29" s="109">
        <v>3.57</v>
      </c>
      <c r="F29" s="16">
        <v>4</v>
      </c>
      <c r="G29" s="16"/>
    </row>
    <row r="30" spans="2:7">
      <c r="B30" s="246"/>
      <c r="C30" s="111" t="s">
        <v>344</v>
      </c>
      <c r="D30" s="109">
        <v>0</v>
      </c>
      <c r="E30" s="109">
        <v>2.14</v>
      </c>
      <c r="F30" s="16">
        <v>6</v>
      </c>
      <c r="G30" s="16"/>
    </row>
    <row r="31" spans="2:7">
      <c r="B31" s="246"/>
      <c r="C31" s="111" t="s">
        <v>345</v>
      </c>
      <c r="D31" s="109">
        <v>0</v>
      </c>
      <c r="E31" s="109">
        <v>1.25</v>
      </c>
      <c r="F31" s="16">
        <v>1</v>
      </c>
      <c r="G31" s="16"/>
    </row>
    <row r="32" spans="2:7">
      <c r="B32" s="246"/>
      <c r="C32" s="111" t="s">
        <v>346</v>
      </c>
      <c r="D32" s="109">
        <v>0</v>
      </c>
      <c r="E32" s="109">
        <v>3.57</v>
      </c>
      <c r="F32" s="16">
        <v>5</v>
      </c>
      <c r="G32" s="16"/>
    </row>
    <row r="33" spans="2:7">
      <c r="B33" s="246"/>
      <c r="C33" s="111" t="s">
        <v>347</v>
      </c>
      <c r="D33" s="109">
        <v>0</v>
      </c>
      <c r="E33" s="109">
        <v>4.16</v>
      </c>
      <c r="F33" s="16">
        <v>1</v>
      </c>
      <c r="G33" s="16"/>
    </row>
    <row r="34" spans="2:7">
      <c r="B34" s="246"/>
      <c r="C34" s="117" t="s">
        <v>348</v>
      </c>
      <c r="D34" s="109">
        <v>0</v>
      </c>
      <c r="E34" s="109">
        <v>3.57</v>
      </c>
      <c r="F34" s="16">
        <v>6</v>
      </c>
      <c r="G34" s="16"/>
    </row>
    <row r="35" spans="2:7">
      <c r="B35" s="246"/>
      <c r="C35" s="107" t="s">
        <v>349</v>
      </c>
      <c r="D35" s="108">
        <v>0</v>
      </c>
      <c r="E35" s="109">
        <v>3.57</v>
      </c>
      <c r="F35" s="16">
        <v>3</v>
      </c>
      <c r="G35" s="16"/>
    </row>
    <row r="36" spans="2:7">
      <c r="B36" s="246"/>
      <c r="C36" s="111" t="s">
        <v>350</v>
      </c>
      <c r="D36" s="109">
        <v>0</v>
      </c>
      <c r="E36" s="109">
        <v>3.57</v>
      </c>
      <c r="F36" s="16">
        <v>5</v>
      </c>
      <c r="G36" s="16"/>
    </row>
    <row r="37" spans="2:7">
      <c r="B37" s="246"/>
      <c r="C37" s="111" t="s">
        <v>351</v>
      </c>
      <c r="D37" s="108">
        <v>0</v>
      </c>
      <c r="E37" s="109">
        <v>1.25</v>
      </c>
      <c r="F37" s="16">
        <v>2</v>
      </c>
      <c r="G37" s="16"/>
    </row>
    <row r="38" spans="2:7">
      <c r="B38" s="246"/>
      <c r="C38" s="111" t="s">
        <v>352</v>
      </c>
      <c r="D38" s="109">
        <v>0</v>
      </c>
      <c r="E38" s="109">
        <v>3.57</v>
      </c>
      <c r="F38" s="16">
        <v>4</v>
      </c>
      <c r="G38" s="16"/>
    </row>
    <row r="39" spans="2:7">
      <c r="B39" s="246"/>
      <c r="C39" s="111" t="s">
        <v>353</v>
      </c>
      <c r="D39" s="108">
        <v>0</v>
      </c>
      <c r="E39" s="109">
        <v>3.57</v>
      </c>
      <c r="F39" s="16">
        <v>6</v>
      </c>
      <c r="G39" s="16"/>
    </row>
    <row r="40" spans="2:7">
      <c r="B40" s="246"/>
      <c r="C40" s="116" t="s">
        <v>354</v>
      </c>
      <c r="D40" s="109">
        <v>0</v>
      </c>
      <c r="E40" s="109">
        <v>1.25</v>
      </c>
      <c r="F40" s="16">
        <v>1</v>
      </c>
      <c r="G40" s="16"/>
    </row>
    <row r="41" spans="2:7">
      <c r="B41" s="246"/>
      <c r="C41" s="111" t="s">
        <v>355</v>
      </c>
      <c r="D41" s="109">
        <v>0</v>
      </c>
      <c r="E41" s="109">
        <v>3.57</v>
      </c>
      <c r="F41" s="115">
        <v>6</v>
      </c>
      <c r="G41" s="16"/>
    </row>
    <row r="42" spans="2:7">
      <c r="B42" s="246"/>
      <c r="C42" s="111" t="s">
        <v>356</v>
      </c>
      <c r="D42" s="108">
        <v>0</v>
      </c>
      <c r="E42" s="109">
        <v>3.57</v>
      </c>
      <c r="F42" s="16">
        <v>4</v>
      </c>
      <c r="G42" s="16"/>
    </row>
    <row r="43" spans="2:7">
      <c r="B43" s="246"/>
      <c r="C43" s="116" t="s">
        <v>357</v>
      </c>
      <c r="D43" s="109">
        <v>0</v>
      </c>
      <c r="E43" s="109">
        <v>1.25</v>
      </c>
      <c r="F43" s="16">
        <v>2</v>
      </c>
      <c r="G43" s="16"/>
    </row>
    <row r="44" spans="2:7">
      <c r="B44" s="246"/>
      <c r="C44" s="116" t="s">
        <v>358</v>
      </c>
      <c r="D44" s="109">
        <v>0</v>
      </c>
      <c r="E44" s="109">
        <v>2.14</v>
      </c>
      <c r="F44" s="16">
        <v>2</v>
      </c>
      <c r="G44" s="16"/>
    </row>
    <row r="45" spans="2:7">
      <c r="B45" s="246"/>
      <c r="C45" s="111" t="s">
        <v>359</v>
      </c>
      <c r="D45" s="108">
        <v>0</v>
      </c>
      <c r="E45" s="109">
        <v>2.14</v>
      </c>
      <c r="F45" s="16">
        <v>5</v>
      </c>
      <c r="G45" s="16"/>
    </row>
    <row r="46" spans="2:7">
      <c r="B46" s="246"/>
      <c r="C46" s="111" t="s">
        <v>360</v>
      </c>
      <c r="D46" s="109">
        <v>0</v>
      </c>
      <c r="E46" s="109">
        <v>2.14</v>
      </c>
      <c r="F46" s="16">
        <v>3</v>
      </c>
      <c r="G46" s="16"/>
    </row>
    <row r="47" spans="2:7">
      <c r="B47" s="246"/>
      <c r="C47" s="116" t="s">
        <v>361</v>
      </c>
      <c r="D47" s="109">
        <v>0</v>
      </c>
      <c r="E47" s="109">
        <v>2.14</v>
      </c>
      <c r="F47" s="115">
        <v>4</v>
      </c>
      <c r="G47" s="16"/>
    </row>
    <row r="48" spans="2:7">
      <c r="B48" s="246"/>
      <c r="C48" s="111" t="s">
        <v>362</v>
      </c>
      <c r="D48" s="108">
        <v>0</v>
      </c>
      <c r="E48" s="109">
        <v>3.57</v>
      </c>
      <c r="F48" s="16">
        <f>3+1</f>
        <v>4</v>
      </c>
      <c r="G48" s="16"/>
    </row>
    <row r="49" spans="2:7">
      <c r="B49" s="118"/>
      <c r="C49" s="116" t="s">
        <v>363</v>
      </c>
      <c r="D49" s="109">
        <v>0</v>
      </c>
      <c r="E49" s="109">
        <v>1.25</v>
      </c>
      <c r="F49" s="16">
        <v>1</v>
      </c>
      <c r="G49" s="16"/>
    </row>
    <row r="50" spans="2:7">
      <c r="B50" s="118"/>
      <c r="C50" s="116" t="s">
        <v>364</v>
      </c>
      <c r="D50" s="109">
        <v>0</v>
      </c>
      <c r="E50" s="109">
        <v>2.14</v>
      </c>
      <c r="F50" s="16"/>
      <c r="G50" s="16"/>
    </row>
    <row r="51" spans="2:7">
      <c r="B51" s="223" t="s">
        <v>33</v>
      </c>
      <c r="C51" s="223"/>
      <c r="D51" s="125">
        <f>SUM(D8:D50)</f>
        <v>122.3</v>
      </c>
      <c r="E51" s="125">
        <f>SUM(E8:E49)</f>
        <v>126.26999999999994</v>
      </c>
      <c r="F51" s="210">
        <f>SUM(F8:F49)</f>
        <v>123</v>
      </c>
      <c r="G51" s="224"/>
    </row>
    <row r="52" spans="2:7" ht="27.6">
      <c r="B52" s="111" t="s">
        <v>34</v>
      </c>
      <c r="C52" s="111" t="s">
        <v>365</v>
      </c>
      <c r="D52" s="119">
        <v>0</v>
      </c>
      <c r="E52" s="119">
        <v>42</v>
      </c>
      <c r="F52" s="120">
        <v>0</v>
      </c>
      <c r="G52" s="16" t="s">
        <v>481</v>
      </c>
    </row>
    <row r="53" spans="2:7">
      <c r="B53" s="223" t="s">
        <v>33</v>
      </c>
      <c r="C53" s="223"/>
      <c r="D53" s="125">
        <f>SUM(D52:D52)</f>
        <v>0</v>
      </c>
      <c r="E53" s="125">
        <f>SUM(E52:E52)</f>
        <v>42</v>
      </c>
      <c r="F53" s="125">
        <f>SUM(F52:F52)</f>
        <v>0</v>
      </c>
      <c r="G53" s="224"/>
    </row>
    <row r="54" spans="2:7" ht="18">
      <c r="B54" s="270" t="s">
        <v>58</v>
      </c>
      <c r="C54" s="270"/>
      <c r="D54" s="270"/>
      <c r="E54" s="270"/>
      <c r="F54" s="270"/>
      <c r="G54" s="271"/>
    </row>
    <row r="55" spans="2:7" ht="48">
      <c r="B55" s="4" t="s">
        <v>5</v>
      </c>
      <c r="C55" s="4" t="s">
        <v>59</v>
      </c>
      <c r="D55" s="4" t="s">
        <v>7</v>
      </c>
      <c r="E55" s="4" t="s">
        <v>60</v>
      </c>
      <c r="F55" s="4" t="s">
        <v>9</v>
      </c>
      <c r="G55" s="5" t="s">
        <v>129</v>
      </c>
    </row>
    <row r="56" spans="2:7" ht="28.8">
      <c r="B56" s="28" t="s">
        <v>62</v>
      </c>
      <c r="C56" s="29"/>
      <c r="D56" s="74">
        <v>0</v>
      </c>
      <c r="E56" s="74">
        <v>0</v>
      </c>
      <c r="F56" s="31">
        <v>0</v>
      </c>
      <c r="G56" s="16" t="s">
        <v>481</v>
      </c>
    </row>
    <row r="57" spans="2:7" ht="15.6">
      <c r="B57" s="39" t="s">
        <v>33</v>
      </c>
      <c r="C57" s="40"/>
      <c r="D57" s="75">
        <f>SUM(D56)</f>
        <v>0</v>
      </c>
      <c r="E57" s="75">
        <f>SUM(E56)</f>
        <v>0</v>
      </c>
      <c r="F57" s="55">
        <f>SUM(F56)</f>
        <v>0</v>
      </c>
      <c r="G57" s="42"/>
    </row>
    <row r="58" spans="2:7" ht="41.4">
      <c r="B58" s="285" t="s">
        <v>130</v>
      </c>
      <c r="C58" s="121" t="s">
        <v>366</v>
      </c>
      <c r="D58" s="108">
        <f>743.26</f>
        <v>743.26</v>
      </c>
      <c r="E58" s="108">
        <f>13587-85-85</f>
        <v>13417</v>
      </c>
      <c r="F58" s="122">
        <f>154+11</f>
        <v>165</v>
      </c>
      <c r="G58" s="123" t="s">
        <v>367</v>
      </c>
    </row>
    <row r="59" spans="2:7" ht="41.4">
      <c r="B59" s="286"/>
      <c r="C59" s="121" t="s">
        <v>368</v>
      </c>
      <c r="D59" s="108">
        <f>94.52</f>
        <v>94.52</v>
      </c>
      <c r="E59" s="108">
        <f>6600-1400</f>
        <v>5200</v>
      </c>
      <c r="F59" s="122">
        <f>53+1</f>
        <v>54</v>
      </c>
      <c r="G59" s="123" t="s">
        <v>369</v>
      </c>
    </row>
    <row r="60" spans="2:7" ht="27.6">
      <c r="B60" s="286"/>
      <c r="C60" s="121" t="s">
        <v>370</v>
      </c>
      <c r="D60" s="124">
        <v>319</v>
      </c>
      <c r="E60" s="124">
        <f>1363-44</f>
        <v>1319</v>
      </c>
      <c r="F60" s="122">
        <v>26</v>
      </c>
      <c r="G60" s="123" t="s">
        <v>371</v>
      </c>
    </row>
    <row r="61" spans="2:7" ht="27.6">
      <c r="B61" s="286"/>
      <c r="C61" s="121" t="s">
        <v>372</v>
      </c>
      <c r="D61" s="109">
        <f>182.77</f>
        <v>182.77</v>
      </c>
      <c r="E61" s="109">
        <v>929</v>
      </c>
      <c r="F61" s="122">
        <v>10</v>
      </c>
      <c r="G61" s="123" t="s">
        <v>371</v>
      </c>
    </row>
    <row r="62" spans="2:7" ht="27.6">
      <c r="B62" s="287"/>
      <c r="C62" s="121" t="s">
        <v>373</v>
      </c>
      <c r="D62" s="109"/>
      <c r="E62" s="109">
        <f>54*52</f>
        <v>2808</v>
      </c>
      <c r="F62" s="122">
        <v>54</v>
      </c>
      <c r="G62" s="123" t="s">
        <v>371</v>
      </c>
    </row>
    <row r="63" spans="2:7">
      <c r="B63" s="223" t="s">
        <v>33</v>
      </c>
      <c r="C63" s="225"/>
      <c r="D63" s="226">
        <f>SUM(D58:D62)</f>
        <v>1339.55</v>
      </c>
      <c r="E63" s="226">
        <f>SUM(E58:E62)</f>
        <v>23673</v>
      </c>
      <c r="F63" s="230">
        <f>SUM(F58:F62)</f>
        <v>309</v>
      </c>
      <c r="G63" s="227"/>
    </row>
    <row r="64" spans="2:7" ht="27.6">
      <c r="B64" s="285" t="s">
        <v>132</v>
      </c>
      <c r="C64" s="111" t="s">
        <v>374</v>
      </c>
      <c r="D64" s="119">
        <v>1926.97</v>
      </c>
      <c r="E64" s="119">
        <v>1905.99</v>
      </c>
      <c r="F64" s="31">
        <v>1</v>
      </c>
      <c r="G64" s="123" t="s">
        <v>371</v>
      </c>
    </row>
    <row r="65" spans="2:7" ht="27.6">
      <c r="B65" s="282"/>
      <c r="C65" s="111" t="s">
        <v>375</v>
      </c>
      <c r="D65" s="119">
        <v>73252.66</v>
      </c>
      <c r="E65" s="119">
        <v>72671.289999999994</v>
      </c>
      <c r="F65" s="31">
        <v>1</v>
      </c>
      <c r="G65" s="123" t="s">
        <v>371</v>
      </c>
    </row>
    <row r="66" spans="2:7">
      <c r="B66" s="223" t="s">
        <v>33</v>
      </c>
      <c r="C66" s="228"/>
      <c r="D66" s="125">
        <f>SUM(D64+D65)</f>
        <v>75179.63</v>
      </c>
      <c r="E66" s="125">
        <f>SUM(E64:E65)</f>
        <v>74577.279999999999</v>
      </c>
      <c r="F66" s="210">
        <f>SUM(F64:F65)</f>
        <v>2</v>
      </c>
      <c r="G66" s="229"/>
    </row>
    <row r="67" spans="2:7" ht="27.6">
      <c r="B67" s="111" t="s">
        <v>70</v>
      </c>
      <c r="C67" s="111" t="s">
        <v>376</v>
      </c>
      <c r="D67" s="125"/>
      <c r="E67" s="119">
        <v>3083.45</v>
      </c>
      <c r="F67" s="31">
        <v>1</v>
      </c>
      <c r="G67" s="123" t="s">
        <v>371</v>
      </c>
    </row>
    <row r="68" spans="2:7">
      <c r="B68" s="223" t="s">
        <v>33</v>
      </c>
      <c r="C68" s="228"/>
      <c r="D68" s="125">
        <f>D67</f>
        <v>0</v>
      </c>
      <c r="E68" s="125">
        <f>SUM(E67)</f>
        <v>3083.45</v>
      </c>
      <c r="F68" s="210">
        <f>SUM(F67)</f>
        <v>1</v>
      </c>
      <c r="G68" s="229"/>
    </row>
    <row r="69" spans="2:7">
      <c r="B69" s="28" t="s">
        <v>71</v>
      </c>
      <c r="C69" s="43"/>
      <c r="D69" s="74">
        <v>0</v>
      </c>
      <c r="E69" s="74">
        <v>0</v>
      </c>
      <c r="F69" s="31">
        <v>0</v>
      </c>
      <c r="G69" s="16" t="s">
        <v>481</v>
      </c>
    </row>
    <row r="70" spans="2:7" ht="15.6">
      <c r="B70" s="39" t="s">
        <v>33</v>
      </c>
      <c r="C70" s="40"/>
      <c r="D70" s="75">
        <f>SUM(D69)</f>
        <v>0</v>
      </c>
      <c r="E70" s="75">
        <f>SUM(E69)</f>
        <v>0</v>
      </c>
      <c r="F70" s="55">
        <f>SUM(F69)</f>
        <v>0</v>
      </c>
      <c r="G70" s="42"/>
    </row>
    <row r="71" spans="2:7" ht="15.6">
      <c r="B71" s="268"/>
      <c r="C71" s="268"/>
      <c r="D71" s="268"/>
      <c r="E71" s="268"/>
      <c r="F71" s="268"/>
      <c r="G71" s="268"/>
    </row>
    <row r="72" spans="2:7" ht="30">
      <c r="B72" s="25" t="s">
        <v>72</v>
      </c>
      <c r="C72" s="40"/>
      <c r="D72" s="77">
        <f>D51+D53+D57+D63+D66++D68+D70</f>
        <v>76641.48000000001</v>
      </c>
      <c r="E72" s="77">
        <f>E51+E53+E57+E63+E66++E68+E70</f>
        <v>101502</v>
      </c>
      <c r="F72" s="78">
        <f>F51+F53+F57+F63+F66++F68+F70</f>
        <v>435</v>
      </c>
      <c r="G72" s="42"/>
    </row>
    <row r="73" spans="2:7">
      <c r="B73" s="60"/>
      <c r="C73" s="61"/>
      <c r="D73" s="61"/>
      <c r="E73" s="61"/>
      <c r="F73" s="61"/>
    </row>
    <row r="74" spans="2:7">
      <c r="B74" s="60"/>
      <c r="C74" s="61"/>
      <c r="D74" s="61"/>
      <c r="E74" s="61"/>
      <c r="F74" s="61"/>
    </row>
    <row r="75" spans="2:7">
      <c r="B75" s="64" t="s">
        <v>483</v>
      </c>
    </row>
    <row r="76" spans="2:7">
      <c r="B76" s="64"/>
    </row>
    <row r="77" spans="2:7">
      <c r="B77" s="45" t="s">
        <v>140</v>
      </c>
    </row>
    <row r="78" spans="2:7">
      <c r="B78" s="45" t="s">
        <v>377</v>
      </c>
    </row>
    <row r="79" spans="2:7">
      <c r="B79" s="45" t="s">
        <v>378</v>
      </c>
    </row>
    <row r="80" spans="2:7">
      <c r="B80" s="46"/>
    </row>
    <row r="81" spans="2:4">
      <c r="B81" t="s">
        <v>73</v>
      </c>
    </row>
    <row r="82" spans="2:4">
      <c r="B82" s="269"/>
      <c r="C82" s="269"/>
      <c r="D82" s="269"/>
    </row>
  </sheetData>
  <mergeCells count="9">
    <mergeCell ref="B64:B65"/>
    <mergeCell ref="B71:G71"/>
    <mergeCell ref="B82:D82"/>
    <mergeCell ref="B4:G4"/>
    <mergeCell ref="B5:G5"/>
    <mergeCell ref="B6:G6"/>
    <mergeCell ref="B8:B48"/>
    <mergeCell ref="B54:G54"/>
    <mergeCell ref="B58:B6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CD8D-CE00-491A-A0B3-D1725EC7D3F0}">
  <dimension ref="A1:J84"/>
  <sheetViews>
    <sheetView topLeftCell="A73" workbookViewId="0">
      <selection activeCell="G62" sqref="G62"/>
    </sheetView>
  </sheetViews>
  <sheetFormatPr defaultColWidth="9.21875" defaultRowHeight="14.4"/>
  <cols>
    <col min="1" max="1" width="3.44140625" customWidth="1"/>
    <col min="2" max="2" width="45.21875" customWidth="1"/>
    <col min="3" max="3" width="31.21875" style="126" customWidth="1"/>
    <col min="4" max="4" width="16.77734375" style="126" customWidth="1"/>
    <col min="5" max="5" width="24.77734375" style="27" customWidth="1"/>
    <col min="6" max="6" width="15.21875" style="126" customWidth="1"/>
    <col min="7" max="7" width="45.21875" customWidth="1"/>
    <col min="8" max="8" width="37.21875" customWidth="1"/>
    <col min="9" max="9" width="12.77734375" customWidth="1"/>
  </cols>
  <sheetData>
    <row r="1" spans="2:9" ht="30" customHeight="1">
      <c r="B1" s="1" t="s">
        <v>0</v>
      </c>
    </row>
    <row r="2" spans="2:9" ht="25.5" customHeight="1">
      <c r="B2" s="127" t="s">
        <v>379</v>
      </c>
      <c r="D2" s="128"/>
      <c r="E2" s="128"/>
    </row>
    <row r="3" spans="2:9" ht="12.75" customHeight="1">
      <c r="B3" s="1"/>
      <c r="D3" s="128"/>
      <c r="E3" s="128"/>
    </row>
    <row r="4" spans="2:9" ht="32.25" customHeight="1">
      <c r="B4" s="260" t="s">
        <v>74</v>
      </c>
      <c r="C4" s="260"/>
      <c r="D4" s="260"/>
      <c r="E4" s="260"/>
      <c r="F4" s="260"/>
      <c r="G4" s="260"/>
    </row>
    <row r="5" spans="2:9" ht="31.5" customHeight="1">
      <c r="B5" s="260" t="s">
        <v>380</v>
      </c>
      <c r="C5" s="260"/>
      <c r="D5" s="260"/>
      <c r="E5" s="260"/>
      <c r="F5" s="260"/>
      <c r="G5" s="260"/>
    </row>
    <row r="6" spans="2:9" ht="26.25" customHeight="1">
      <c r="B6" s="261" t="s">
        <v>4</v>
      </c>
      <c r="C6" s="261"/>
      <c r="D6" s="261"/>
      <c r="E6" s="261"/>
      <c r="F6" s="261"/>
      <c r="G6" s="261"/>
    </row>
    <row r="7" spans="2:9" ht="63.75" customHeight="1">
      <c r="B7" s="129" t="s">
        <v>5</v>
      </c>
      <c r="C7" s="79" t="s">
        <v>6</v>
      </c>
      <c r="D7" s="79" t="s">
        <v>7</v>
      </c>
      <c r="E7" s="79" t="s">
        <v>8</v>
      </c>
      <c r="F7" s="79" t="s">
        <v>9</v>
      </c>
      <c r="G7" s="79" t="s">
        <v>10</v>
      </c>
    </row>
    <row r="8" spans="2:9" ht="36.75" customHeight="1">
      <c r="B8" s="293" t="s">
        <v>76</v>
      </c>
      <c r="C8" s="8" t="s">
        <v>381</v>
      </c>
      <c r="D8" s="231">
        <v>0</v>
      </c>
      <c r="E8" s="80">
        <v>3.15</v>
      </c>
      <c r="F8" s="18">
        <v>0</v>
      </c>
      <c r="G8" s="131" t="s">
        <v>481</v>
      </c>
    </row>
    <row r="9" spans="2:9" ht="48.6" customHeight="1">
      <c r="B9" s="293"/>
      <c r="C9" s="8" t="s">
        <v>382</v>
      </c>
      <c r="D9" s="231">
        <v>0</v>
      </c>
      <c r="E9" s="80">
        <v>3.15</v>
      </c>
      <c r="F9" s="18">
        <v>3</v>
      </c>
      <c r="G9" s="132"/>
      <c r="H9" s="133"/>
    </row>
    <row r="10" spans="2:9" ht="36.75" customHeight="1">
      <c r="B10" s="293"/>
      <c r="C10" s="8" t="s">
        <v>383</v>
      </c>
      <c r="D10" s="231">
        <v>0</v>
      </c>
      <c r="E10" s="80">
        <v>3.15</v>
      </c>
      <c r="F10" s="18">
        <v>1</v>
      </c>
      <c r="G10" s="132"/>
      <c r="H10" s="133"/>
    </row>
    <row r="11" spans="2:9" ht="36.75" customHeight="1">
      <c r="B11" s="293"/>
      <c r="C11" s="8" t="s">
        <v>384</v>
      </c>
      <c r="D11" s="231">
        <v>0</v>
      </c>
      <c r="E11" s="80">
        <v>2.25</v>
      </c>
      <c r="F11" s="18">
        <v>0</v>
      </c>
      <c r="G11" s="131" t="s">
        <v>481</v>
      </c>
      <c r="H11" s="133"/>
    </row>
    <row r="12" spans="2:9" ht="36.75" customHeight="1">
      <c r="B12" s="293"/>
      <c r="C12" s="8" t="s">
        <v>385</v>
      </c>
      <c r="D12" s="231">
        <v>0</v>
      </c>
      <c r="E12" s="80">
        <v>2.25</v>
      </c>
      <c r="F12" s="18">
        <f>2+1+1</f>
        <v>4</v>
      </c>
      <c r="G12" s="132"/>
      <c r="I12" s="133"/>
    </row>
    <row r="13" spans="2:9" ht="36.75" customHeight="1">
      <c r="B13" s="293"/>
      <c r="C13" s="8" t="s">
        <v>386</v>
      </c>
      <c r="D13" s="232">
        <v>0</v>
      </c>
      <c r="E13" s="80">
        <v>3.15</v>
      </c>
      <c r="F13" s="18">
        <f>(1+5)+(1+1+1+1+1+1)</f>
        <v>12</v>
      </c>
      <c r="G13" s="132"/>
      <c r="H13" s="133"/>
    </row>
    <row r="14" spans="2:9" ht="36.75" customHeight="1">
      <c r="B14" s="293"/>
      <c r="C14" s="8" t="s">
        <v>387</v>
      </c>
      <c r="D14" s="231">
        <v>0</v>
      </c>
      <c r="E14" s="233">
        <v>2.25</v>
      </c>
      <c r="F14" s="18">
        <f>(4+1)+(7+1+1)</f>
        <v>14</v>
      </c>
      <c r="G14" s="132"/>
      <c r="H14" s="133"/>
    </row>
    <row r="15" spans="2:9" ht="36.75" customHeight="1">
      <c r="B15" s="293"/>
      <c r="C15" s="8" t="s">
        <v>388</v>
      </c>
      <c r="D15" s="231">
        <v>0</v>
      </c>
      <c r="E15" s="80">
        <v>2.5499999999999998</v>
      </c>
      <c r="F15" s="18">
        <f>(5+1+1)+(5)</f>
        <v>12</v>
      </c>
      <c r="G15" s="132"/>
    </row>
    <row r="16" spans="2:9" ht="36.75" customHeight="1">
      <c r="B16" s="293"/>
      <c r="C16" s="8" t="s">
        <v>389</v>
      </c>
      <c r="D16" s="231">
        <v>0</v>
      </c>
      <c r="E16" s="80">
        <v>2.25</v>
      </c>
      <c r="F16" s="18">
        <f>(2+1)+2+2</f>
        <v>7</v>
      </c>
      <c r="G16" s="132"/>
    </row>
    <row r="17" spans="2:9" ht="36.75" customHeight="1">
      <c r="B17" s="293"/>
      <c r="C17" s="8" t="s">
        <v>390</v>
      </c>
      <c r="D17" s="231">
        <v>0</v>
      </c>
      <c r="E17" s="80">
        <v>2.25</v>
      </c>
      <c r="F17" s="18">
        <v>1</v>
      </c>
      <c r="G17" s="131"/>
    </row>
    <row r="18" spans="2:9" ht="36.75" customHeight="1">
      <c r="B18" s="293"/>
      <c r="C18" s="8" t="s">
        <v>391</v>
      </c>
      <c r="D18" s="231">
        <v>0</v>
      </c>
      <c r="E18" s="80">
        <v>3.15</v>
      </c>
      <c r="F18" s="18">
        <f>5+5+1</f>
        <v>11</v>
      </c>
      <c r="G18" s="132"/>
      <c r="H18" s="133"/>
    </row>
    <row r="19" spans="2:9" ht="36.75" customHeight="1">
      <c r="B19" s="293"/>
      <c r="C19" s="8" t="s">
        <v>392</v>
      </c>
      <c r="D19" s="231">
        <v>0</v>
      </c>
      <c r="E19" s="80">
        <v>2.25</v>
      </c>
      <c r="F19" s="18">
        <v>0</v>
      </c>
      <c r="G19" s="131" t="s">
        <v>481</v>
      </c>
      <c r="H19" s="133"/>
    </row>
    <row r="20" spans="2:9" ht="49.8" customHeight="1">
      <c r="B20" s="293"/>
      <c r="C20" s="8" t="s">
        <v>393</v>
      </c>
      <c r="D20" s="231">
        <v>0</v>
      </c>
      <c r="E20" s="80">
        <v>2.25</v>
      </c>
      <c r="F20" s="18">
        <f>1+4</f>
        <v>5</v>
      </c>
      <c r="G20" s="132"/>
    </row>
    <row r="21" spans="2:9" ht="36.75" customHeight="1">
      <c r="B21" s="293"/>
      <c r="C21" s="8" t="s">
        <v>394</v>
      </c>
      <c r="D21" s="231">
        <v>0</v>
      </c>
      <c r="E21" s="80">
        <v>2.25</v>
      </c>
      <c r="F21" s="18">
        <f>2+1</f>
        <v>3</v>
      </c>
      <c r="G21" s="131"/>
      <c r="I21" s="134"/>
    </row>
    <row r="22" spans="2:9" ht="36.75" customHeight="1">
      <c r="B22" s="293"/>
      <c r="C22" s="8" t="s">
        <v>395</v>
      </c>
      <c r="D22" s="231">
        <v>0</v>
      </c>
      <c r="E22" s="80">
        <v>3.15</v>
      </c>
      <c r="F22" s="18">
        <f>1+1+1+1</f>
        <v>4</v>
      </c>
      <c r="G22" s="131"/>
    </row>
    <row r="23" spans="2:9" ht="45.6" customHeight="1">
      <c r="B23" s="293"/>
      <c r="C23" s="8" t="s">
        <v>396</v>
      </c>
      <c r="D23" s="232">
        <v>0</v>
      </c>
      <c r="E23" s="80">
        <v>3.15</v>
      </c>
      <c r="F23" s="18">
        <f>(1+1+1+1)+1+(2+2)</f>
        <v>9</v>
      </c>
      <c r="G23" s="132"/>
      <c r="H23" s="133"/>
    </row>
    <row r="24" spans="2:9" ht="45.6" customHeight="1">
      <c r="B24" s="293"/>
      <c r="C24" s="8" t="s">
        <v>397</v>
      </c>
      <c r="D24" s="231">
        <v>0</v>
      </c>
      <c r="E24" s="80">
        <v>2.25</v>
      </c>
      <c r="F24" s="18">
        <f>3+1+(1+1+1)</f>
        <v>7</v>
      </c>
      <c r="G24" s="132"/>
    </row>
    <row r="25" spans="2:9" ht="36.75" customHeight="1">
      <c r="B25" s="293"/>
      <c r="C25" s="8" t="s">
        <v>398</v>
      </c>
      <c r="D25" s="231">
        <v>0</v>
      </c>
      <c r="E25" s="80">
        <v>2.25</v>
      </c>
      <c r="F25" s="18">
        <v>1</v>
      </c>
      <c r="G25" s="132"/>
    </row>
    <row r="26" spans="2:9" ht="45.6" customHeight="1">
      <c r="B26" s="293"/>
      <c r="C26" s="8" t="s">
        <v>399</v>
      </c>
      <c r="D26" s="231">
        <v>0</v>
      </c>
      <c r="E26" s="80">
        <v>2.25</v>
      </c>
      <c r="F26" s="18">
        <v>1</v>
      </c>
      <c r="G26" s="132"/>
    </row>
    <row r="27" spans="2:9" ht="36.75" customHeight="1">
      <c r="B27" s="293"/>
      <c r="C27" s="8" t="s">
        <v>400</v>
      </c>
      <c r="D27" s="231">
        <v>0</v>
      </c>
      <c r="E27" s="80">
        <v>3.15</v>
      </c>
      <c r="F27" s="18">
        <v>1</v>
      </c>
      <c r="G27" s="132"/>
    </row>
    <row r="28" spans="2:9" ht="36.75" customHeight="1">
      <c r="B28" s="293"/>
      <c r="C28" s="8" t="s">
        <v>401</v>
      </c>
      <c r="D28" s="231">
        <v>0</v>
      </c>
      <c r="E28" s="80">
        <v>3.15</v>
      </c>
      <c r="F28" s="18">
        <v>1</v>
      </c>
      <c r="G28" s="132"/>
    </row>
    <row r="29" spans="2:9" ht="36.75" customHeight="1">
      <c r="B29" s="293"/>
      <c r="C29" s="8" t="s">
        <v>402</v>
      </c>
      <c r="D29" s="231">
        <v>0</v>
      </c>
      <c r="E29" s="80">
        <v>2.25</v>
      </c>
      <c r="F29" s="18">
        <v>0</v>
      </c>
      <c r="G29" s="131" t="s">
        <v>481</v>
      </c>
    </row>
    <row r="30" spans="2:9" ht="36.75" customHeight="1">
      <c r="B30" s="293"/>
      <c r="C30" s="8" t="s">
        <v>403</v>
      </c>
      <c r="D30" s="231">
        <v>0</v>
      </c>
      <c r="E30" s="80">
        <v>3.15</v>
      </c>
      <c r="F30" s="18">
        <v>0</v>
      </c>
      <c r="G30" s="131" t="s">
        <v>481</v>
      </c>
    </row>
    <row r="31" spans="2:9" ht="36.75" customHeight="1">
      <c r="B31" s="293"/>
      <c r="C31" s="8" t="s">
        <v>404</v>
      </c>
      <c r="D31" s="231">
        <v>0</v>
      </c>
      <c r="E31" s="80">
        <v>2.25</v>
      </c>
      <c r="F31" s="18">
        <v>0</v>
      </c>
      <c r="G31" s="131" t="s">
        <v>481</v>
      </c>
    </row>
    <row r="32" spans="2:9" ht="36.75" customHeight="1">
      <c r="B32" s="293"/>
      <c r="C32" s="8" t="s">
        <v>405</v>
      </c>
      <c r="D32" s="231">
        <v>0</v>
      </c>
      <c r="E32" s="80">
        <v>3.15</v>
      </c>
      <c r="F32" s="18">
        <v>0</v>
      </c>
      <c r="G32" s="131" t="s">
        <v>481</v>
      </c>
    </row>
    <row r="33" spans="2:9" ht="36.75" customHeight="1">
      <c r="B33" s="293"/>
      <c r="C33" s="8" t="s">
        <v>406</v>
      </c>
      <c r="D33" s="231">
        <v>0</v>
      </c>
      <c r="E33" s="80">
        <v>3.15</v>
      </c>
      <c r="F33" s="18">
        <v>1</v>
      </c>
      <c r="G33" s="132"/>
      <c r="H33" s="133"/>
      <c r="I33" s="60"/>
    </row>
    <row r="34" spans="2:9" ht="36.75" customHeight="1">
      <c r="B34" s="293"/>
      <c r="C34" s="8" t="s">
        <v>407</v>
      </c>
      <c r="D34" s="232">
        <v>0</v>
      </c>
      <c r="E34" s="80">
        <v>4.5</v>
      </c>
      <c r="F34" s="18">
        <f>5+3+4</f>
        <v>12</v>
      </c>
      <c r="G34" s="132"/>
      <c r="H34" s="133"/>
      <c r="I34" s="60"/>
    </row>
    <row r="35" spans="2:9" ht="36.75" customHeight="1">
      <c r="B35" s="293"/>
      <c r="C35" s="8" t="s">
        <v>408</v>
      </c>
      <c r="D35" s="231">
        <v>0</v>
      </c>
      <c r="E35" s="80">
        <v>3.15</v>
      </c>
      <c r="F35" s="18">
        <f>1+2</f>
        <v>3</v>
      </c>
      <c r="G35" s="132"/>
      <c r="H35" s="133"/>
    </row>
    <row r="36" spans="2:9" ht="36.75" customHeight="1">
      <c r="B36" s="293"/>
      <c r="C36" s="8" t="s">
        <v>409</v>
      </c>
      <c r="D36" s="231">
        <v>0</v>
      </c>
      <c r="E36" s="80">
        <v>2.25</v>
      </c>
      <c r="F36" s="18">
        <f>1+4</f>
        <v>5</v>
      </c>
      <c r="G36" s="132"/>
      <c r="H36" s="133"/>
    </row>
    <row r="37" spans="2:9" ht="36.75" customHeight="1">
      <c r="B37" s="293"/>
      <c r="C37" s="8" t="s">
        <v>410</v>
      </c>
      <c r="D37" s="231">
        <v>0</v>
      </c>
      <c r="E37" s="80">
        <v>3.15</v>
      </c>
      <c r="F37" s="18">
        <f>(1+7+1)+5</f>
        <v>14</v>
      </c>
      <c r="G37" s="132"/>
      <c r="H37" s="130"/>
    </row>
    <row r="38" spans="2:9" ht="36.75" customHeight="1">
      <c r="B38" s="293"/>
      <c r="C38" s="8" t="s">
        <v>411</v>
      </c>
      <c r="D38" s="231">
        <v>0</v>
      </c>
      <c r="E38" s="80">
        <v>2.25</v>
      </c>
      <c r="F38" s="18">
        <v>0</v>
      </c>
      <c r="G38" s="131" t="s">
        <v>481</v>
      </c>
    </row>
    <row r="39" spans="2:9" ht="36.75" customHeight="1">
      <c r="B39" s="293"/>
      <c r="C39" s="8" t="s">
        <v>412</v>
      </c>
      <c r="D39" s="231">
        <v>0</v>
      </c>
      <c r="E39" s="80">
        <v>2.25</v>
      </c>
      <c r="F39" s="18">
        <v>0</v>
      </c>
      <c r="G39" s="131" t="s">
        <v>481</v>
      </c>
      <c r="I39" s="134"/>
    </row>
    <row r="40" spans="2:9" ht="36.75" customHeight="1">
      <c r="B40" s="293"/>
      <c r="C40" s="8" t="s">
        <v>413</v>
      </c>
      <c r="D40" s="231">
        <v>0</v>
      </c>
      <c r="E40" s="80">
        <v>4.5</v>
      </c>
      <c r="F40" s="18">
        <f>3+3</f>
        <v>6</v>
      </c>
      <c r="G40" s="132"/>
    </row>
    <row r="41" spans="2:9" ht="36.75" customHeight="1">
      <c r="B41" s="293"/>
      <c r="C41" s="8" t="s">
        <v>414</v>
      </c>
      <c r="D41" s="231">
        <v>0</v>
      </c>
      <c r="E41" s="80">
        <v>4.5</v>
      </c>
      <c r="F41" s="18">
        <f>5+4</f>
        <v>9</v>
      </c>
      <c r="G41" s="132"/>
      <c r="H41" s="133"/>
      <c r="I41" s="134"/>
    </row>
    <row r="42" spans="2:9" ht="36.75" customHeight="1">
      <c r="B42" s="293"/>
      <c r="C42" s="8" t="s">
        <v>415</v>
      </c>
      <c r="D42" s="72">
        <v>0</v>
      </c>
      <c r="E42" s="80">
        <v>3.15</v>
      </c>
      <c r="F42" s="18">
        <f>(1+1)+2</f>
        <v>4</v>
      </c>
      <c r="G42" s="132"/>
      <c r="H42" s="133"/>
    </row>
    <row r="43" spans="2:9" ht="36.75" customHeight="1">
      <c r="B43" s="293"/>
      <c r="C43" s="8" t="s">
        <v>416</v>
      </c>
      <c r="D43" s="232">
        <v>0</v>
      </c>
      <c r="E43" s="80">
        <v>3.15</v>
      </c>
      <c r="F43" s="18">
        <f>(1+2)+4</f>
        <v>7</v>
      </c>
      <c r="G43" s="132"/>
    </row>
    <row r="44" spans="2:9" ht="36.75" customHeight="1">
      <c r="B44" s="293"/>
      <c r="C44" s="8" t="s">
        <v>417</v>
      </c>
      <c r="D44" s="231">
        <v>0</v>
      </c>
      <c r="E44" s="80">
        <v>3.15</v>
      </c>
      <c r="F44" s="18">
        <f>2+3+1</f>
        <v>6</v>
      </c>
      <c r="G44" s="132"/>
      <c r="H44" s="133"/>
    </row>
    <row r="45" spans="2:9" ht="36.75" customHeight="1">
      <c r="B45" s="293"/>
      <c r="C45" s="8" t="s">
        <v>418</v>
      </c>
      <c r="D45" s="231">
        <v>0</v>
      </c>
      <c r="E45" s="80">
        <v>2.25</v>
      </c>
      <c r="F45" s="18">
        <f>3</f>
        <v>3</v>
      </c>
      <c r="G45" s="132"/>
    </row>
    <row r="46" spans="2:9" ht="36.75" customHeight="1">
      <c r="B46" s="293"/>
      <c r="C46" s="8" t="s">
        <v>419</v>
      </c>
      <c r="D46" s="231">
        <v>0</v>
      </c>
      <c r="E46" s="80">
        <v>3.15</v>
      </c>
      <c r="F46" s="18">
        <f>1+2</f>
        <v>3</v>
      </c>
      <c r="G46" s="132"/>
      <c r="H46" s="133"/>
    </row>
    <row r="47" spans="2:9" ht="36.75" customHeight="1">
      <c r="B47" s="293"/>
      <c r="C47" s="8" t="s">
        <v>420</v>
      </c>
      <c r="D47" s="232">
        <v>0</v>
      </c>
      <c r="E47" s="80">
        <v>3.15</v>
      </c>
      <c r="F47" s="18">
        <f>(1+1)+3</f>
        <v>5</v>
      </c>
      <c r="G47" s="132"/>
      <c r="H47" s="133"/>
    </row>
    <row r="48" spans="2:9" ht="36.75" customHeight="1">
      <c r="B48" s="135"/>
      <c r="C48" s="8" t="s">
        <v>421</v>
      </c>
      <c r="D48" s="231">
        <v>0</v>
      </c>
      <c r="E48" s="80">
        <v>3.15</v>
      </c>
      <c r="F48" s="18">
        <f>3+2+1</f>
        <v>6</v>
      </c>
      <c r="G48" s="132"/>
    </row>
    <row r="49" spans="1:10" ht="36.75" customHeight="1">
      <c r="B49" s="135"/>
      <c r="C49" s="8" t="s">
        <v>422</v>
      </c>
      <c r="D49" s="231">
        <v>0</v>
      </c>
      <c r="E49" s="80">
        <v>2.25</v>
      </c>
      <c r="F49" s="18">
        <f>1</f>
        <v>1</v>
      </c>
      <c r="G49" s="132"/>
    </row>
    <row r="50" spans="1:10" ht="45" customHeight="1">
      <c r="B50" s="53" t="s">
        <v>33</v>
      </c>
      <c r="C50" s="8"/>
      <c r="D50" s="70">
        <f>SUM(D8:D48)</f>
        <v>0</v>
      </c>
      <c r="E50" s="70">
        <f>SUM(E8:E48)</f>
        <v>117.30000000000004</v>
      </c>
      <c r="F50" s="69">
        <f>SUM(F8:F48)</f>
        <v>181</v>
      </c>
      <c r="G50" s="26"/>
    </row>
    <row r="51" spans="1:10" ht="42.75" customHeight="1">
      <c r="B51" s="245" t="s">
        <v>34</v>
      </c>
      <c r="C51" s="132" t="s">
        <v>423</v>
      </c>
      <c r="D51" s="72">
        <v>0</v>
      </c>
      <c r="E51" s="80">
        <v>113</v>
      </c>
      <c r="F51" s="18">
        <v>0</v>
      </c>
      <c r="G51" s="131" t="s">
        <v>481</v>
      </c>
    </row>
    <row r="52" spans="1:10" ht="35.25" customHeight="1">
      <c r="B52" s="246"/>
      <c r="C52" s="132" t="s">
        <v>424</v>
      </c>
      <c r="D52" s="72">
        <v>0</v>
      </c>
      <c r="E52" s="80">
        <v>31.7</v>
      </c>
      <c r="F52" s="18">
        <v>0</v>
      </c>
      <c r="G52" s="131" t="s">
        <v>481</v>
      </c>
    </row>
    <row r="53" spans="1:10" ht="34.5" customHeight="1">
      <c r="B53" s="246"/>
      <c r="C53" s="132" t="s">
        <v>425</v>
      </c>
      <c r="D53" s="232">
        <v>101.4</v>
      </c>
      <c r="E53" s="80">
        <v>16.5</v>
      </c>
      <c r="F53" s="18">
        <v>6</v>
      </c>
      <c r="G53" s="137"/>
      <c r="H53" s="133"/>
    </row>
    <row r="54" spans="1:10" ht="42" customHeight="1">
      <c r="B54" s="246"/>
      <c r="C54" s="132" t="s">
        <v>426</v>
      </c>
      <c r="D54" s="72">
        <v>47.5</v>
      </c>
      <c r="E54" s="80">
        <v>47.5</v>
      </c>
      <c r="F54" s="18">
        <v>1</v>
      </c>
      <c r="G54" s="137"/>
      <c r="H54" s="24"/>
      <c r="I54" s="24"/>
      <c r="J54" s="24"/>
    </row>
    <row r="55" spans="1:10" ht="42" customHeight="1">
      <c r="B55" s="247"/>
      <c r="C55" s="132" t="s">
        <v>427</v>
      </c>
      <c r="D55" s="72">
        <v>0</v>
      </c>
      <c r="E55" s="80">
        <v>16.5</v>
      </c>
      <c r="F55" s="131">
        <v>0</v>
      </c>
      <c r="G55" s="131" t="s">
        <v>481</v>
      </c>
      <c r="H55" s="140"/>
      <c r="I55" s="24"/>
      <c r="J55" s="24"/>
    </row>
    <row r="56" spans="1:10" ht="42" customHeight="1">
      <c r="B56" s="139"/>
      <c r="C56" s="132" t="s">
        <v>428</v>
      </c>
      <c r="D56" s="72">
        <v>0</v>
      </c>
      <c r="E56" s="80">
        <v>16.5</v>
      </c>
      <c r="F56" s="18">
        <v>0</v>
      </c>
      <c r="G56" s="131" t="s">
        <v>481</v>
      </c>
      <c r="H56" s="24"/>
      <c r="I56" s="24"/>
      <c r="J56" s="24"/>
    </row>
    <row r="57" spans="1:10" ht="34.5" customHeight="1">
      <c r="B57" s="25" t="s">
        <v>33</v>
      </c>
      <c r="C57" s="79"/>
      <c r="D57" s="70">
        <f>SUM(D51:D56)</f>
        <v>148.9</v>
      </c>
      <c r="E57" s="70">
        <f>SUM(E51:E56)</f>
        <v>241.7</v>
      </c>
      <c r="F57" s="54">
        <f>SUM(F51:F56)</f>
        <v>7</v>
      </c>
      <c r="G57" s="26"/>
      <c r="H57" s="24"/>
      <c r="I57" s="24"/>
      <c r="J57" s="24"/>
    </row>
    <row r="58" spans="1:10" ht="31.5" customHeight="1">
      <c r="B58" s="270" t="s">
        <v>58</v>
      </c>
      <c r="C58" s="270"/>
      <c r="D58" s="270"/>
      <c r="E58" s="270"/>
      <c r="F58" s="270"/>
      <c r="G58" s="271"/>
    </row>
    <row r="59" spans="1:10" ht="65.25" customHeight="1">
      <c r="A59" s="27"/>
      <c r="B59" s="79" t="s">
        <v>5</v>
      </c>
      <c r="C59" s="79" t="s">
        <v>59</v>
      </c>
      <c r="D59" s="79" t="s">
        <v>295</v>
      </c>
      <c r="E59" s="79" t="s">
        <v>60</v>
      </c>
      <c r="F59" s="79" t="s">
        <v>9</v>
      </c>
      <c r="G59" s="79" t="s">
        <v>129</v>
      </c>
    </row>
    <row r="60" spans="1:10" ht="33" customHeight="1">
      <c r="B60" s="288" t="s">
        <v>62</v>
      </c>
      <c r="C60" s="8" t="s">
        <v>429</v>
      </c>
      <c r="D60" s="138">
        <v>0</v>
      </c>
      <c r="E60" s="138">
        <v>2325</v>
      </c>
      <c r="F60" s="31">
        <v>1</v>
      </c>
      <c r="G60" s="137"/>
    </row>
    <row r="61" spans="1:10" ht="33" customHeight="1">
      <c r="B61" s="289"/>
      <c r="C61" s="8" t="s">
        <v>430</v>
      </c>
      <c r="D61" s="138">
        <v>0</v>
      </c>
      <c r="E61" s="138">
        <v>0</v>
      </c>
      <c r="F61" s="31">
        <v>1</v>
      </c>
      <c r="G61" s="235" t="s">
        <v>312</v>
      </c>
    </row>
    <row r="62" spans="1:10" ht="33" customHeight="1">
      <c r="B62" s="290"/>
      <c r="C62" s="8" t="s">
        <v>431</v>
      </c>
      <c r="D62" s="138">
        <v>0</v>
      </c>
      <c r="E62" s="138">
        <v>0</v>
      </c>
      <c r="F62" s="31">
        <v>1</v>
      </c>
      <c r="G62" s="235" t="s">
        <v>312</v>
      </c>
    </row>
    <row r="63" spans="1:10" ht="21.75" customHeight="1">
      <c r="B63" s="39" t="s">
        <v>33</v>
      </c>
      <c r="C63" s="141"/>
      <c r="D63" s="136">
        <f>SUM(D60:D62)</f>
        <v>0</v>
      </c>
      <c r="E63" s="136">
        <f>SUM(E60:E62)</f>
        <v>2325</v>
      </c>
      <c r="F63" s="54">
        <f>SUM(F60:F62)</f>
        <v>3</v>
      </c>
      <c r="G63" s="42"/>
    </row>
    <row r="64" spans="1:10" ht="27.75" customHeight="1">
      <c r="B64" s="291" t="s">
        <v>130</v>
      </c>
      <c r="C64" s="8" t="s">
        <v>432</v>
      </c>
      <c r="D64" s="138">
        <v>0</v>
      </c>
      <c r="E64" s="138">
        <v>2603</v>
      </c>
      <c r="F64" s="31">
        <v>55</v>
      </c>
      <c r="G64" s="142"/>
      <c r="H64" s="133"/>
    </row>
    <row r="65" spans="2:9" ht="28.5" customHeight="1">
      <c r="B65" s="292"/>
      <c r="C65" s="8" t="s">
        <v>433</v>
      </c>
      <c r="D65" s="130">
        <v>0</v>
      </c>
      <c r="E65" s="138">
        <v>1188.72</v>
      </c>
      <c r="F65" s="31">
        <v>40</v>
      </c>
      <c r="G65" s="142"/>
      <c r="H65" s="133"/>
      <c r="I65" s="133"/>
    </row>
    <row r="66" spans="2:9" ht="29.25" customHeight="1">
      <c r="B66" s="39" t="s">
        <v>33</v>
      </c>
      <c r="C66" s="40"/>
      <c r="D66" s="136">
        <f>SUM(D64:D65)</f>
        <v>0</v>
      </c>
      <c r="E66" s="136">
        <f>SUM(E64:E65)</f>
        <v>3791.7200000000003</v>
      </c>
      <c r="F66" s="54">
        <f>SUM(F64:F65)</f>
        <v>95</v>
      </c>
      <c r="G66" s="42"/>
    </row>
    <row r="67" spans="2:9" ht="24" customHeight="1">
      <c r="B67" s="28" t="s">
        <v>132</v>
      </c>
      <c r="C67" s="29"/>
      <c r="D67" s="29">
        <v>0</v>
      </c>
      <c r="E67" s="29">
        <v>0</v>
      </c>
      <c r="F67" s="31">
        <v>0</v>
      </c>
      <c r="G67" s="131" t="s">
        <v>481</v>
      </c>
    </row>
    <row r="68" spans="2:9" ht="27" customHeight="1">
      <c r="B68" s="39" t="s">
        <v>33</v>
      </c>
      <c r="C68" s="141"/>
      <c r="D68" s="75">
        <f>SUM(D67)</f>
        <v>0</v>
      </c>
      <c r="E68" s="75">
        <f>SUM(E67)</f>
        <v>0</v>
      </c>
      <c r="F68" s="55">
        <f>SUM(F67)</f>
        <v>0</v>
      </c>
      <c r="G68" s="42"/>
    </row>
    <row r="69" spans="2:9" ht="33" customHeight="1">
      <c r="B69" s="28" t="s">
        <v>70</v>
      </c>
      <c r="C69" s="29"/>
      <c r="D69" s="29">
        <v>0</v>
      </c>
      <c r="E69" s="29">
        <v>0</v>
      </c>
      <c r="F69" s="31">
        <v>0</v>
      </c>
      <c r="G69" s="131" t="s">
        <v>481</v>
      </c>
    </row>
    <row r="70" spans="2:9" ht="24.75" customHeight="1">
      <c r="B70" s="39" t="s">
        <v>33</v>
      </c>
      <c r="C70" s="141"/>
      <c r="D70" s="75">
        <f>SUM(D69)</f>
        <v>0</v>
      </c>
      <c r="E70" s="75">
        <f>SUM(E69)</f>
        <v>0</v>
      </c>
      <c r="F70" s="55">
        <f>SUM(F69)</f>
        <v>0</v>
      </c>
      <c r="G70" s="42"/>
    </row>
    <row r="71" spans="2:9" ht="30.75" customHeight="1">
      <c r="B71" s="28" t="s">
        <v>71</v>
      </c>
      <c r="C71" s="43"/>
      <c r="D71" s="29">
        <v>0</v>
      </c>
      <c r="E71" s="29">
        <v>0</v>
      </c>
      <c r="F71" s="31">
        <v>0</v>
      </c>
      <c r="G71" s="131" t="s">
        <v>481</v>
      </c>
    </row>
    <row r="72" spans="2:9" ht="15.6">
      <c r="B72" s="39" t="s">
        <v>33</v>
      </c>
      <c r="C72" s="141"/>
      <c r="D72" s="75">
        <f>SUM(D71)</f>
        <v>0</v>
      </c>
      <c r="E72" s="75">
        <f>SUM(E71)</f>
        <v>0</v>
      </c>
      <c r="F72" s="55">
        <f>SUM(F71)</f>
        <v>0</v>
      </c>
      <c r="G72" s="42"/>
    </row>
    <row r="73" spans="2:9" ht="17.25" customHeight="1">
      <c r="B73" s="268"/>
      <c r="C73" s="268"/>
      <c r="D73" s="268"/>
      <c r="E73" s="268"/>
      <c r="F73" s="268"/>
      <c r="G73" s="268"/>
    </row>
    <row r="74" spans="2:9" ht="33" customHeight="1">
      <c r="B74" s="25" t="s">
        <v>72</v>
      </c>
      <c r="C74" s="40"/>
      <c r="D74" s="143">
        <f>D50+D57+D63+D66+D68+D70+D72</f>
        <v>148.9</v>
      </c>
      <c r="E74" s="143">
        <f>E50+E57+E63+E66+E68+E70+E72</f>
        <v>6475.72</v>
      </c>
      <c r="F74" s="234">
        <f>F50+F57+F63+F66+F68+F70+F72</f>
        <v>286</v>
      </c>
      <c r="G74" s="42"/>
    </row>
    <row r="75" spans="2:9">
      <c r="B75" s="60"/>
      <c r="C75" s="61"/>
      <c r="D75" s="61"/>
      <c r="E75" s="61"/>
      <c r="F75" s="61"/>
    </row>
    <row r="76" spans="2:9">
      <c r="B76" s="60"/>
      <c r="C76" s="61"/>
      <c r="D76" s="61"/>
      <c r="E76" s="61"/>
      <c r="F76" s="61"/>
    </row>
    <row r="77" spans="2:9">
      <c r="B77" s="64" t="s">
        <v>484</v>
      </c>
    </row>
    <row r="78" spans="2:9">
      <c r="B78" s="45" t="s">
        <v>434</v>
      </c>
    </row>
    <row r="79" spans="2:9">
      <c r="B79" s="45" t="s">
        <v>435</v>
      </c>
    </row>
    <row r="80" spans="2:9">
      <c r="B80" s="46"/>
    </row>
    <row r="81" spans="2:4">
      <c r="B81" t="s">
        <v>436</v>
      </c>
    </row>
    <row r="82" spans="2:4">
      <c r="B82" s="269"/>
      <c r="C82" s="269"/>
      <c r="D82" s="269"/>
    </row>
    <row r="84" spans="2:4" ht="15.75" customHeight="1"/>
  </sheetData>
  <mergeCells count="10">
    <mergeCell ref="B60:B62"/>
    <mergeCell ref="B64:B65"/>
    <mergeCell ref="B73:G73"/>
    <mergeCell ref="B82:D82"/>
    <mergeCell ref="B4:G4"/>
    <mergeCell ref="B5:G5"/>
    <mergeCell ref="B6:G6"/>
    <mergeCell ref="B8:B47"/>
    <mergeCell ref="B51:B55"/>
    <mergeCell ref="B58:G5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A6C9-FF4D-4333-95E4-AC639744023B}">
  <dimension ref="A1:I67"/>
  <sheetViews>
    <sheetView topLeftCell="A50" workbookViewId="0">
      <selection activeCell="G52" sqref="G52"/>
    </sheetView>
  </sheetViews>
  <sheetFormatPr defaultColWidth="9.109375" defaultRowHeight="14.4"/>
  <cols>
    <col min="1" max="1" width="3.44140625" customWidth="1"/>
    <col min="2" max="2" width="45.109375" customWidth="1"/>
    <col min="3" max="3" width="37.33203125" customWidth="1"/>
    <col min="4" max="4" width="16.6640625" customWidth="1"/>
    <col min="5" max="5" width="24.88671875" customWidth="1"/>
    <col min="6" max="6" width="15.33203125" customWidth="1"/>
    <col min="7" max="7" width="34.44140625" customWidth="1"/>
    <col min="9" max="9" width="9.44140625" bestFit="1" customWidth="1"/>
  </cols>
  <sheetData>
    <row r="1" spans="2:7" ht="30" customHeight="1">
      <c r="B1" s="1" t="s">
        <v>0</v>
      </c>
    </row>
    <row r="2" spans="2:7" ht="25.5" customHeight="1">
      <c r="B2" s="1" t="s">
        <v>1</v>
      </c>
      <c r="D2" s="2"/>
      <c r="E2" s="2"/>
    </row>
    <row r="3" spans="2:7" ht="12.75" customHeight="1">
      <c r="B3" s="1"/>
      <c r="D3" s="2"/>
      <c r="E3" s="2"/>
    </row>
    <row r="4" spans="2:7" ht="32.25" customHeight="1">
      <c r="B4" s="260" t="s">
        <v>74</v>
      </c>
      <c r="C4" s="260"/>
      <c r="D4" s="260"/>
      <c r="E4" s="260"/>
      <c r="F4" s="260"/>
      <c r="G4" s="260"/>
    </row>
    <row r="5" spans="2:7" ht="31.5" customHeight="1">
      <c r="B5" s="260" t="s">
        <v>437</v>
      </c>
      <c r="C5" s="260"/>
      <c r="D5" s="260"/>
      <c r="E5" s="260"/>
      <c r="F5" s="260"/>
      <c r="G5" s="260"/>
    </row>
    <row r="6" spans="2:7" ht="26.25" customHeight="1">
      <c r="B6" s="261" t="s">
        <v>4</v>
      </c>
      <c r="C6" s="261"/>
      <c r="D6" s="261"/>
      <c r="E6" s="261"/>
      <c r="F6" s="261"/>
      <c r="G6" s="261"/>
    </row>
    <row r="7" spans="2:7" ht="55.5" customHeight="1"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5" t="s">
        <v>10</v>
      </c>
    </row>
    <row r="8" spans="2:7" ht="40.049999999999997" customHeight="1">
      <c r="B8" s="245" t="s">
        <v>438</v>
      </c>
      <c r="C8" s="8" t="s">
        <v>439</v>
      </c>
      <c r="D8" s="144">
        <v>0</v>
      </c>
      <c r="E8" s="144">
        <v>1.8</v>
      </c>
      <c r="F8" s="90">
        <v>0</v>
      </c>
      <c r="G8" s="18" t="s">
        <v>481</v>
      </c>
    </row>
    <row r="9" spans="2:7" ht="45" customHeight="1">
      <c r="B9" s="246"/>
      <c r="C9" s="8" t="s">
        <v>440</v>
      </c>
      <c r="D9" s="144">
        <v>80.7</v>
      </c>
      <c r="E9" s="144">
        <v>3</v>
      </c>
      <c r="F9" s="90">
        <v>4</v>
      </c>
      <c r="G9" s="69"/>
    </row>
    <row r="10" spans="2:7" ht="40.049999999999997" customHeight="1">
      <c r="B10" s="246"/>
      <c r="C10" s="8" t="s">
        <v>441</v>
      </c>
      <c r="D10" s="144">
        <v>134.4</v>
      </c>
      <c r="E10" s="144">
        <v>3</v>
      </c>
      <c r="F10" s="90">
        <v>1</v>
      </c>
      <c r="G10" s="69"/>
    </row>
    <row r="11" spans="2:7" ht="40.049999999999997" customHeight="1">
      <c r="B11" s="246"/>
      <c r="C11" s="8" t="s">
        <v>442</v>
      </c>
      <c r="D11" s="144">
        <v>63</v>
      </c>
      <c r="E11" s="144">
        <v>3</v>
      </c>
      <c r="F11" s="90">
        <v>1</v>
      </c>
      <c r="G11" s="69"/>
    </row>
    <row r="12" spans="2:7" ht="46.8" customHeight="1">
      <c r="B12" s="246"/>
      <c r="C12" s="8" t="s">
        <v>443</v>
      </c>
      <c r="D12" s="144">
        <v>65.099999999999994</v>
      </c>
      <c r="E12" s="144">
        <v>3</v>
      </c>
      <c r="F12" s="90">
        <v>1</v>
      </c>
      <c r="G12" s="69"/>
    </row>
    <row r="13" spans="2:7" ht="40.049999999999997" customHeight="1">
      <c r="B13" s="246"/>
      <c r="C13" s="8" t="s">
        <v>444</v>
      </c>
      <c r="D13" s="144">
        <v>0</v>
      </c>
      <c r="E13" s="144">
        <v>3</v>
      </c>
      <c r="F13" s="90">
        <v>2</v>
      </c>
      <c r="G13" s="69"/>
    </row>
    <row r="14" spans="2:7" ht="45.6" customHeight="1">
      <c r="B14" s="246"/>
      <c r="C14" s="8" t="s">
        <v>445</v>
      </c>
      <c r="D14" s="144">
        <v>0</v>
      </c>
      <c r="E14" s="144">
        <v>3</v>
      </c>
      <c r="F14" s="90">
        <v>1</v>
      </c>
      <c r="G14" s="69"/>
    </row>
    <row r="15" spans="2:7" ht="48" customHeight="1">
      <c r="B15" s="246"/>
      <c r="C15" s="8" t="s">
        <v>446</v>
      </c>
      <c r="D15" s="144">
        <v>850.5</v>
      </c>
      <c r="E15" s="144">
        <v>3</v>
      </c>
      <c r="F15" s="90">
        <v>3</v>
      </c>
      <c r="G15" s="69"/>
    </row>
    <row r="16" spans="2:7" ht="40.049999999999997" customHeight="1">
      <c r="B16" s="246"/>
      <c r="C16" s="8" t="s">
        <v>447</v>
      </c>
      <c r="D16" s="144">
        <v>41.6</v>
      </c>
      <c r="E16" s="144">
        <v>1.8</v>
      </c>
      <c r="F16" s="90">
        <v>3</v>
      </c>
      <c r="G16" s="69"/>
    </row>
    <row r="17" spans="2:7" ht="40.049999999999997" customHeight="1">
      <c r="B17" s="246"/>
      <c r="C17" s="8" t="s">
        <v>448</v>
      </c>
      <c r="D17" s="144"/>
      <c r="E17" s="144">
        <v>3</v>
      </c>
      <c r="F17" s="90">
        <v>1</v>
      </c>
      <c r="G17" s="69"/>
    </row>
    <row r="18" spans="2:7" ht="40.049999999999997" customHeight="1">
      <c r="B18" s="246"/>
      <c r="C18" s="8" t="s">
        <v>449</v>
      </c>
      <c r="D18" s="144">
        <v>260.39999999999998</v>
      </c>
      <c r="E18" s="144">
        <v>3</v>
      </c>
      <c r="F18" s="90">
        <v>1</v>
      </c>
      <c r="G18" s="69"/>
    </row>
    <row r="19" spans="2:7" ht="40.049999999999997" customHeight="1">
      <c r="B19" s="246"/>
      <c r="C19" s="8" t="s">
        <v>450</v>
      </c>
      <c r="D19" s="145">
        <v>579.9</v>
      </c>
      <c r="E19" s="144">
        <v>1.8</v>
      </c>
      <c r="F19" s="90">
        <v>2</v>
      </c>
      <c r="G19" s="69"/>
    </row>
    <row r="20" spans="2:7" ht="49.2" customHeight="1">
      <c r="B20" s="246"/>
      <c r="C20" s="8" t="s">
        <v>451</v>
      </c>
      <c r="D20" s="145">
        <v>0</v>
      </c>
      <c r="E20" s="144">
        <v>1.8</v>
      </c>
      <c r="F20" s="90">
        <v>2</v>
      </c>
      <c r="G20" s="69"/>
    </row>
    <row r="21" spans="2:7" ht="49.2" customHeight="1">
      <c r="B21" s="246"/>
      <c r="C21" s="8" t="s">
        <v>452</v>
      </c>
      <c r="D21" s="145">
        <v>0</v>
      </c>
      <c r="E21" s="144">
        <v>3</v>
      </c>
      <c r="F21" s="90">
        <v>1</v>
      </c>
      <c r="G21" s="69"/>
    </row>
    <row r="22" spans="2:7" ht="46.8" customHeight="1">
      <c r="B22" s="246"/>
      <c r="C22" s="8" t="s">
        <v>453</v>
      </c>
      <c r="D22" s="144">
        <v>0</v>
      </c>
      <c r="E22" s="144">
        <v>3</v>
      </c>
      <c r="F22" s="90">
        <v>1</v>
      </c>
      <c r="G22" s="69"/>
    </row>
    <row r="23" spans="2:7" ht="46.2" customHeight="1">
      <c r="B23" s="246"/>
      <c r="C23" s="8" t="s">
        <v>454</v>
      </c>
      <c r="D23" s="144">
        <v>0</v>
      </c>
      <c r="E23" s="144">
        <v>1.8</v>
      </c>
      <c r="F23" s="90">
        <v>1</v>
      </c>
      <c r="G23" s="69"/>
    </row>
    <row r="24" spans="2:7" ht="43.2" customHeight="1">
      <c r="B24" s="246"/>
      <c r="C24" s="8" t="s">
        <v>455</v>
      </c>
      <c r="D24" s="144">
        <v>0</v>
      </c>
      <c r="E24" s="144">
        <v>1.8</v>
      </c>
      <c r="F24" s="90">
        <v>1</v>
      </c>
      <c r="G24" s="69"/>
    </row>
    <row r="25" spans="2:7" ht="43.2" customHeight="1">
      <c r="B25" s="246"/>
      <c r="C25" s="8" t="s">
        <v>456</v>
      </c>
      <c r="D25" s="144">
        <v>0</v>
      </c>
      <c r="E25" s="144">
        <v>4.5</v>
      </c>
      <c r="F25" s="90">
        <v>3</v>
      </c>
      <c r="G25" s="69"/>
    </row>
    <row r="26" spans="2:7" ht="43.2" customHeight="1">
      <c r="B26" s="246"/>
      <c r="C26" s="8" t="s">
        <v>457</v>
      </c>
      <c r="D26" s="144">
        <v>478.8</v>
      </c>
      <c r="E26" s="144">
        <v>4.5</v>
      </c>
      <c r="F26" s="90">
        <v>1</v>
      </c>
      <c r="G26" s="69"/>
    </row>
    <row r="27" spans="2:7" ht="43.2" customHeight="1">
      <c r="B27" s="246"/>
      <c r="C27" s="8" t="s">
        <v>458</v>
      </c>
      <c r="D27" s="144">
        <v>42.8</v>
      </c>
      <c r="E27" s="144">
        <v>3</v>
      </c>
      <c r="F27" s="90">
        <v>2</v>
      </c>
      <c r="G27" s="69"/>
    </row>
    <row r="28" spans="2:7" ht="43.2" customHeight="1">
      <c r="B28" s="246"/>
      <c r="C28" s="8" t="s">
        <v>459</v>
      </c>
      <c r="D28" s="144">
        <v>294</v>
      </c>
      <c r="E28" s="144">
        <v>3</v>
      </c>
      <c r="F28" s="90">
        <v>3</v>
      </c>
      <c r="G28" s="69"/>
    </row>
    <row r="29" spans="2:7" ht="43.2" customHeight="1">
      <c r="B29" s="246"/>
      <c r="C29" s="8" t="s">
        <v>460</v>
      </c>
      <c r="D29" s="144">
        <v>63</v>
      </c>
      <c r="E29" s="144">
        <v>3</v>
      </c>
      <c r="F29" s="90">
        <v>1</v>
      </c>
      <c r="G29" s="69"/>
    </row>
    <row r="30" spans="2:7" ht="43.2" customHeight="1">
      <c r="B30" s="246"/>
      <c r="C30" s="8" t="s">
        <v>461</v>
      </c>
      <c r="D30" s="144">
        <v>2363.58</v>
      </c>
      <c r="E30" s="144">
        <v>4.5</v>
      </c>
      <c r="F30" s="90">
        <v>3</v>
      </c>
      <c r="G30" s="69"/>
    </row>
    <row r="31" spans="2:7" ht="43.2" customHeight="1">
      <c r="B31" s="246"/>
      <c r="C31" s="8" t="s">
        <v>462</v>
      </c>
      <c r="D31" s="144">
        <v>174</v>
      </c>
      <c r="E31" s="144">
        <v>3</v>
      </c>
      <c r="F31" s="90">
        <v>1</v>
      </c>
      <c r="G31" s="69"/>
    </row>
    <row r="32" spans="2:7" ht="43.2" customHeight="1">
      <c r="B32" s="246"/>
      <c r="C32" s="8" t="s">
        <v>463</v>
      </c>
      <c r="D32" s="144">
        <v>655.20000000000005</v>
      </c>
      <c r="E32" s="144">
        <v>3</v>
      </c>
      <c r="F32" s="90">
        <v>1</v>
      </c>
      <c r="G32" s="69"/>
    </row>
    <row r="33" spans="1:9" ht="43.2" customHeight="1">
      <c r="B33" s="246"/>
      <c r="C33" s="8" t="s">
        <v>464</v>
      </c>
      <c r="D33" s="144">
        <v>1025.4000000000001</v>
      </c>
      <c r="E33" s="144">
        <v>3</v>
      </c>
      <c r="F33" s="90">
        <v>3</v>
      </c>
      <c r="G33" s="69"/>
    </row>
    <row r="34" spans="1:9" ht="43.2" customHeight="1">
      <c r="B34" s="246"/>
      <c r="C34" s="8" t="s">
        <v>465</v>
      </c>
      <c r="D34" s="144">
        <v>546</v>
      </c>
      <c r="E34" s="144">
        <v>1.8</v>
      </c>
      <c r="F34" s="90">
        <v>1</v>
      </c>
      <c r="G34" s="69"/>
    </row>
    <row r="35" spans="1:9" ht="43.2" customHeight="1">
      <c r="B35" s="247"/>
      <c r="C35" s="8" t="s">
        <v>466</v>
      </c>
      <c r="D35" s="144">
        <v>0</v>
      </c>
      <c r="E35" s="144">
        <v>1.8</v>
      </c>
      <c r="F35" s="90">
        <v>0</v>
      </c>
      <c r="G35" s="18" t="s">
        <v>481</v>
      </c>
    </row>
    <row r="36" spans="1:9" ht="25.5" customHeight="1">
      <c r="B36" s="53" t="s">
        <v>33</v>
      </c>
      <c r="C36" s="8"/>
      <c r="D36" s="70">
        <f>SUM(D8:D35)</f>
        <v>7718.380000000001</v>
      </c>
      <c r="E36" s="70">
        <f t="shared" ref="E36:F36" si="0">SUM(E8:E35)</f>
        <v>78.899999999999977</v>
      </c>
      <c r="F36" s="54">
        <f t="shared" si="0"/>
        <v>45</v>
      </c>
      <c r="G36" s="26"/>
      <c r="I36" s="146"/>
    </row>
    <row r="37" spans="1:9" ht="25.5" customHeight="1">
      <c r="B37" s="272" t="s">
        <v>34</v>
      </c>
      <c r="C37" s="147" t="s">
        <v>467</v>
      </c>
      <c r="D37" s="148">
        <v>124</v>
      </c>
      <c r="E37" s="149">
        <v>124</v>
      </c>
      <c r="F37" s="150">
        <v>1</v>
      </c>
      <c r="G37" s="26"/>
    </row>
    <row r="38" spans="1:9" ht="25.5" customHeight="1">
      <c r="B38" s="272"/>
      <c r="C38" s="147" t="s">
        <v>467</v>
      </c>
      <c r="D38" s="148">
        <v>124</v>
      </c>
      <c r="E38" s="148">
        <v>124</v>
      </c>
      <c r="F38" s="150">
        <v>1</v>
      </c>
      <c r="G38" s="26"/>
      <c r="H38" s="24"/>
    </row>
    <row r="39" spans="1:9" ht="25.5" customHeight="1">
      <c r="B39" s="25" t="s">
        <v>33</v>
      </c>
      <c r="C39" s="25"/>
      <c r="D39" s="70">
        <f>SUM(D37:D38)</f>
        <v>248</v>
      </c>
      <c r="E39" s="70">
        <f>SUM(E37:E38)</f>
        <v>248</v>
      </c>
      <c r="F39" s="54">
        <f>SUM(F37:F38)</f>
        <v>2</v>
      </c>
      <c r="G39" s="26"/>
      <c r="H39" s="24"/>
    </row>
    <row r="40" spans="1:9" ht="31.5" customHeight="1">
      <c r="B40" s="270" t="s">
        <v>58</v>
      </c>
      <c r="C40" s="270"/>
      <c r="D40" s="270"/>
      <c r="E40" s="270"/>
      <c r="F40" s="270"/>
      <c r="G40" s="271"/>
    </row>
    <row r="41" spans="1:9" ht="53.25" customHeight="1">
      <c r="A41" s="27"/>
      <c r="B41" s="4" t="s">
        <v>5</v>
      </c>
      <c r="C41" s="4" t="s">
        <v>59</v>
      </c>
      <c r="D41" s="4" t="s">
        <v>7</v>
      </c>
      <c r="E41" s="4" t="s">
        <v>60</v>
      </c>
      <c r="F41" s="4" t="s">
        <v>9</v>
      </c>
      <c r="G41" s="5" t="s">
        <v>129</v>
      </c>
    </row>
    <row r="42" spans="1:9" ht="33" customHeight="1">
      <c r="B42" s="28" t="s">
        <v>62</v>
      </c>
      <c r="C42" s="29"/>
      <c r="D42" s="74">
        <v>0</v>
      </c>
      <c r="E42" s="74">
        <v>0</v>
      </c>
      <c r="F42" s="31">
        <v>0</v>
      </c>
      <c r="G42" s="18" t="s">
        <v>481</v>
      </c>
    </row>
    <row r="43" spans="1:9" ht="24.75" customHeight="1">
      <c r="B43" s="39" t="s">
        <v>33</v>
      </c>
      <c r="C43" s="40"/>
      <c r="D43" s="75">
        <f>SUM(D42)</f>
        <v>0</v>
      </c>
      <c r="E43" s="75">
        <f>SUM(E42)</f>
        <v>0</v>
      </c>
      <c r="F43" s="55">
        <f>SUM(F42)</f>
        <v>0</v>
      </c>
      <c r="G43" s="42"/>
    </row>
    <row r="44" spans="1:9" ht="24.75" customHeight="1">
      <c r="B44" s="291" t="s">
        <v>130</v>
      </c>
      <c r="C44" s="151" t="s">
        <v>468</v>
      </c>
      <c r="D44" s="152">
        <v>0</v>
      </c>
      <c r="E44" s="153">
        <v>352</v>
      </c>
      <c r="F44" s="90">
        <v>8</v>
      </c>
      <c r="G44" s="28" t="s">
        <v>469</v>
      </c>
    </row>
    <row r="45" spans="1:9" ht="24.75" customHeight="1">
      <c r="B45" s="294"/>
      <c r="C45" s="151" t="s">
        <v>470</v>
      </c>
      <c r="D45" s="152">
        <v>0</v>
      </c>
      <c r="E45" s="153">
        <v>1248</v>
      </c>
      <c r="F45" s="90">
        <v>24</v>
      </c>
      <c r="G45" s="28" t="s">
        <v>471</v>
      </c>
    </row>
    <row r="46" spans="1:9" ht="28.5" customHeight="1">
      <c r="B46" s="292"/>
      <c r="C46" s="151" t="s">
        <v>472</v>
      </c>
      <c r="D46" s="152">
        <v>0</v>
      </c>
      <c r="E46" s="153">
        <v>1400</v>
      </c>
      <c r="F46" s="90">
        <v>20</v>
      </c>
      <c r="G46" s="28" t="s">
        <v>473</v>
      </c>
    </row>
    <row r="47" spans="1:9" ht="29.25" customHeight="1">
      <c r="B47" s="39" t="s">
        <v>33</v>
      </c>
      <c r="C47" s="40"/>
      <c r="D47" s="75">
        <f>SUM(D44:D46)</f>
        <v>0</v>
      </c>
      <c r="E47" s="75">
        <f>SUM(E44:E46)</f>
        <v>3000</v>
      </c>
      <c r="F47" s="55">
        <f>SUM(F44:F46)</f>
        <v>52</v>
      </c>
      <c r="G47" s="42"/>
    </row>
    <row r="48" spans="1:9" ht="24" customHeight="1">
      <c r="B48" s="28" t="s">
        <v>132</v>
      </c>
      <c r="C48" s="29"/>
      <c r="D48" s="74">
        <v>0</v>
      </c>
      <c r="E48" s="74">
        <v>0</v>
      </c>
      <c r="F48" s="31">
        <v>0</v>
      </c>
      <c r="G48" s="18" t="s">
        <v>481</v>
      </c>
    </row>
    <row r="49" spans="2:7" ht="27" customHeight="1">
      <c r="B49" s="39" t="s">
        <v>33</v>
      </c>
      <c r="C49" s="40"/>
      <c r="D49" s="75">
        <f>SUM(D48)</f>
        <v>0</v>
      </c>
      <c r="E49" s="75">
        <f>SUM(E48)</f>
        <v>0</v>
      </c>
      <c r="F49" s="55">
        <f>SUM(F48)</f>
        <v>0</v>
      </c>
      <c r="G49" s="42"/>
    </row>
    <row r="50" spans="2:7" ht="27" customHeight="1">
      <c r="B50" s="28" t="s">
        <v>70</v>
      </c>
      <c r="C50" s="40"/>
      <c r="D50" s="177">
        <v>0</v>
      </c>
      <c r="E50" s="177">
        <v>0</v>
      </c>
      <c r="F50" s="175">
        <v>0</v>
      </c>
      <c r="G50" s="18" t="s">
        <v>481</v>
      </c>
    </row>
    <row r="51" spans="2:7" ht="16.5" customHeight="1">
      <c r="B51" s="39" t="s">
        <v>33</v>
      </c>
      <c r="C51" s="40"/>
      <c r="D51" s="75">
        <f>SUM(D50)</f>
        <v>0</v>
      </c>
      <c r="E51" s="75">
        <f>SUM(E50)</f>
        <v>0</v>
      </c>
      <c r="F51" s="55">
        <f>SUM(F50)</f>
        <v>0</v>
      </c>
      <c r="G51" s="42"/>
    </row>
    <row r="52" spans="2:7" ht="30.75" customHeight="1">
      <c r="B52" s="28" t="s">
        <v>71</v>
      </c>
      <c r="C52" s="43"/>
      <c r="D52" s="74">
        <v>0</v>
      </c>
      <c r="E52" s="74">
        <v>0</v>
      </c>
      <c r="F52" s="31">
        <v>0</v>
      </c>
      <c r="G52" s="18" t="s">
        <v>481</v>
      </c>
    </row>
    <row r="53" spans="2:7" ht="15.6">
      <c r="B53" s="39" t="s">
        <v>33</v>
      </c>
      <c r="C53" s="40"/>
      <c r="D53" s="75">
        <f>SUM(D52)</f>
        <v>0</v>
      </c>
      <c r="E53" s="75">
        <f>SUM(E52)</f>
        <v>0</v>
      </c>
      <c r="F53" s="55">
        <f>SUM(F52)</f>
        <v>0</v>
      </c>
      <c r="G53" s="42"/>
    </row>
    <row r="54" spans="2:7" ht="17.25" customHeight="1">
      <c r="B54" s="268"/>
      <c r="C54" s="268"/>
      <c r="D54" s="268"/>
      <c r="E54" s="268"/>
      <c r="F54" s="268"/>
      <c r="G54" s="268"/>
    </row>
    <row r="55" spans="2:7" ht="33" customHeight="1">
      <c r="B55" s="25" t="s">
        <v>72</v>
      </c>
      <c r="C55" s="40"/>
      <c r="D55" s="77">
        <f>D36+D39+D43+D47+D49+D51+D53</f>
        <v>7966.380000000001</v>
      </c>
      <c r="E55" s="77">
        <f>E36+E39+E43+E47+E49+E51+E53</f>
        <v>3326.9</v>
      </c>
      <c r="F55" s="78">
        <f>F36+F39+F43+F47+F49+F51+F53</f>
        <v>99</v>
      </c>
      <c r="G55" s="42"/>
    </row>
    <row r="56" spans="2:7">
      <c r="B56" s="60"/>
      <c r="C56" s="61"/>
      <c r="D56" s="61"/>
      <c r="E56" s="61"/>
      <c r="F56" s="61"/>
    </row>
    <row r="57" spans="2:7">
      <c r="B57" s="60"/>
      <c r="C57" s="61"/>
      <c r="D57" s="61"/>
      <c r="E57" s="61"/>
      <c r="F57" s="61"/>
    </row>
    <row r="58" spans="2:7">
      <c r="B58" s="64" t="s">
        <v>139</v>
      </c>
    </row>
    <row r="59" spans="2:7">
      <c r="B59" s="64"/>
    </row>
    <row r="60" spans="2:7">
      <c r="B60" s="45" t="s">
        <v>140</v>
      </c>
    </row>
    <row r="61" spans="2:7">
      <c r="B61" s="45" t="s">
        <v>474</v>
      </c>
    </row>
    <row r="62" spans="2:7">
      <c r="B62" s="45" t="s">
        <v>475</v>
      </c>
    </row>
    <row r="63" spans="2:7">
      <c r="B63" s="46"/>
    </row>
    <row r="64" spans="2:7">
      <c r="B64" t="s">
        <v>73</v>
      </c>
    </row>
    <row r="65" spans="2:4">
      <c r="B65" s="269"/>
      <c r="C65" s="269"/>
      <c r="D65" s="269"/>
    </row>
    <row r="67" spans="2:4" ht="15.75" customHeight="1"/>
  </sheetData>
  <mergeCells count="9">
    <mergeCell ref="B44:B46"/>
    <mergeCell ref="B54:G54"/>
    <mergeCell ref="B65:D65"/>
    <mergeCell ref="B4:G4"/>
    <mergeCell ref="B5:G5"/>
    <mergeCell ref="B6:G6"/>
    <mergeCell ref="B8:B35"/>
    <mergeCell ref="B37:B38"/>
    <mergeCell ref="B40:G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TOTALI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Di Terlizzi</dc:creator>
  <cp:lastModifiedBy>Patrizia Di Terlizzi</cp:lastModifiedBy>
  <dcterms:created xsi:type="dcterms:W3CDTF">2026-02-23T09:24:24Z</dcterms:created>
  <dcterms:modified xsi:type="dcterms:W3CDTF">2026-02-25T10:32:30Z</dcterms:modified>
</cp:coreProperties>
</file>